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9040" windowHeight="15840" tabRatio="601"/>
  </bookViews>
  <sheets>
    <sheet name="2025" sheetId="10" r:id="rId1"/>
    <sheet name="2026" sheetId="13" r:id="rId2"/>
    <sheet name="2027" sheetId="14" r:id="rId3"/>
  </sheets>
  <definedNames>
    <definedName name="_xlnm._FilterDatabase" localSheetId="0" hidden="1">'2025'!$A$5:$U$384</definedName>
    <definedName name="_xlnm._FilterDatabase" localSheetId="1" hidden="1">'2026'!$A$5:$Y$382</definedName>
    <definedName name="_xlnm._FilterDatabase" localSheetId="2" hidden="1">'2027'!$A$5:$U$382</definedName>
    <definedName name="_xlnm.Print_Titles" localSheetId="0">'2025'!$5:$6</definedName>
    <definedName name="_xlnm.Print_Titles" localSheetId="1">'2026'!$3:$4</definedName>
    <definedName name="_xlnm.Print_Titles" localSheetId="2">'2027'!$3:$4</definedName>
    <definedName name="_xlnm.Print_Area" localSheetId="0">'2025'!$A$1:$U$392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7" i="10"/>
  <c r="Q225" l="1"/>
  <c r="P225"/>
  <c r="N331" l="1"/>
  <c r="N225"/>
  <c r="O225"/>
  <c r="Q331"/>
  <c r="P331"/>
  <c r="N250" l="1"/>
  <c r="N248"/>
  <c r="N344"/>
  <c r="N153"/>
  <c r="N32"/>
  <c r="O160"/>
  <c r="O266"/>
  <c r="O329"/>
  <c r="P9"/>
  <c r="N95"/>
  <c r="O362"/>
  <c r="N46"/>
  <c r="N78"/>
  <c r="O331"/>
  <c r="Q322"/>
  <c r="P322"/>
  <c r="Q287"/>
  <c r="P287"/>
  <c r="Q371"/>
  <c r="P371"/>
  <c r="Q353"/>
  <c r="P353"/>
  <c r="P230"/>
  <c r="Q230"/>
  <c r="Q174"/>
  <c r="P174"/>
  <c r="Q151"/>
  <c r="P151"/>
  <c r="Q135"/>
  <c r="P135"/>
  <c r="Q113"/>
  <c r="P113"/>
  <c r="P87"/>
  <c r="Q87"/>
  <c r="Q53"/>
  <c r="P53"/>
  <c r="Q374"/>
  <c r="P374"/>
  <c r="Q357"/>
  <c r="P357"/>
  <c r="Q323"/>
  <c r="P323"/>
  <c r="P286"/>
  <c r="Q286"/>
  <c r="Q257"/>
  <c r="P257"/>
  <c r="Q233"/>
  <c r="P233"/>
  <c r="Q206"/>
  <c r="P206"/>
  <c r="Q173"/>
  <c r="P173"/>
  <c r="Q146"/>
  <c r="P146"/>
  <c r="Q130"/>
  <c r="P130"/>
  <c r="Q98"/>
  <c r="P98"/>
  <c r="Q73"/>
  <c r="P73"/>
  <c r="Q39"/>
  <c r="P39"/>
  <c r="Q369"/>
  <c r="P369"/>
  <c r="P313"/>
  <c r="P285"/>
  <c r="Q285"/>
  <c r="P213"/>
  <c r="Q213"/>
  <c r="Q185"/>
  <c r="P185"/>
  <c r="Q157"/>
  <c r="P157"/>
  <c r="Q137"/>
  <c r="P137"/>
  <c r="Q118"/>
  <c r="P118"/>
  <c r="Q97"/>
  <c r="P97"/>
  <c r="Q66"/>
  <c r="P66"/>
  <c r="Q45"/>
  <c r="P45"/>
  <c r="Q22"/>
  <c r="P22"/>
  <c r="Q36"/>
  <c r="P36"/>
  <c r="Q64"/>
  <c r="P64"/>
  <c r="Q104"/>
  <c r="P104"/>
  <c r="Q140"/>
  <c r="P140"/>
  <c r="P192"/>
  <c r="Q192"/>
  <c r="Q232"/>
  <c r="P232"/>
  <c r="Q260"/>
  <c r="P260"/>
  <c r="Q300"/>
  <c r="P300"/>
  <c r="Q356"/>
  <c r="P356"/>
  <c r="Q24"/>
  <c r="P24"/>
  <c r="Q124"/>
  <c r="P124"/>
  <c r="Q168"/>
  <c r="P168"/>
  <c r="Q196"/>
  <c r="P264"/>
  <c r="Q264"/>
  <c r="Q320"/>
  <c r="Q319" s="1"/>
  <c r="P320"/>
  <c r="P319" s="1"/>
  <c r="Q368"/>
  <c r="P368"/>
  <c r="Q226"/>
  <c r="P226"/>
  <c r="Q65"/>
  <c r="P65"/>
  <c r="P221"/>
  <c r="Q221"/>
  <c r="Q237"/>
  <c r="P237"/>
  <c r="Q82"/>
  <c r="P82"/>
  <c r="Q12"/>
  <c r="P12"/>
  <c r="Q306"/>
  <c r="P306"/>
  <c r="Q337"/>
  <c r="P337"/>
  <c r="Q338"/>
  <c r="P338"/>
  <c r="Q333"/>
  <c r="P333"/>
  <c r="Q114"/>
  <c r="P114"/>
  <c r="Q17"/>
  <c r="P17"/>
  <c r="Q367"/>
  <c r="P367"/>
  <c r="Q343"/>
  <c r="P343"/>
  <c r="Q317"/>
  <c r="P317"/>
  <c r="P283"/>
  <c r="Q283"/>
  <c r="P253"/>
  <c r="Q253"/>
  <c r="P202"/>
  <c r="Q202"/>
  <c r="Q169"/>
  <c r="P169"/>
  <c r="Q147"/>
  <c r="P147"/>
  <c r="Q131"/>
  <c r="P131"/>
  <c r="P103"/>
  <c r="Q103"/>
  <c r="P75"/>
  <c r="Q75"/>
  <c r="Q35"/>
  <c r="P35"/>
  <c r="Q370"/>
  <c r="P370"/>
  <c r="Q315"/>
  <c r="P315"/>
  <c r="P282"/>
  <c r="Q282"/>
  <c r="Q251"/>
  <c r="P251"/>
  <c r="Q229"/>
  <c r="P229"/>
  <c r="P201"/>
  <c r="Q201"/>
  <c r="Q162"/>
  <c r="P162"/>
  <c r="Q142"/>
  <c r="P142"/>
  <c r="Q119"/>
  <c r="P119"/>
  <c r="Q93"/>
  <c r="P93"/>
  <c r="Q62"/>
  <c r="P62"/>
  <c r="Q34"/>
  <c r="P34"/>
  <c r="Q365"/>
  <c r="P365"/>
  <c r="Q303"/>
  <c r="P303"/>
  <c r="P250"/>
  <c r="Q250"/>
  <c r="Q205"/>
  <c r="P205"/>
  <c r="Q178"/>
  <c r="P178"/>
  <c r="Q149"/>
  <c r="P149"/>
  <c r="Q133"/>
  <c r="P133"/>
  <c r="Q111"/>
  <c r="P111"/>
  <c r="P91"/>
  <c r="Q91"/>
  <c r="Q61"/>
  <c r="P61"/>
  <c r="Q37"/>
  <c r="P37"/>
  <c r="Q330"/>
  <c r="P330"/>
  <c r="Q40"/>
  <c r="P40"/>
  <c r="Q72"/>
  <c r="P72"/>
  <c r="Q108"/>
  <c r="P108"/>
  <c r="Q148"/>
  <c r="P148"/>
  <c r="Q200"/>
  <c r="P200"/>
  <c r="P240"/>
  <c r="Q240"/>
  <c r="P324"/>
  <c r="Q324"/>
  <c r="Q364"/>
  <c r="P364"/>
  <c r="Q68"/>
  <c r="P68"/>
  <c r="Q132"/>
  <c r="P132"/>
  <c r="Q172"/>
  <c r="P172"/>
  <c r="P208"/>
  <c r="Q208"/>
  <c r="P276"/>
  <c r="Q276"/>
  <c r="P328"/>
  <c r="Q328"/>
  <c r="Q372"/>
  <c r="P372"/>
  <c r="P198"/>
  <c r="Q198"/>
  <c r="Q194"/>
  <c r="Q27"/>
  <c r="P27"/>
  <c r="P211"/>
  <c r="Q211"/>
  <c r="Q54"/>
  <c r="P54"/>
  <c r="Q231"/>
  <c r="P231"/>
  <c r="Q11"/>
  <c r="P11"/>
  <c r="Q181"/>
  <c r="P181"/>
  <c r="Q295"/>
  <c r="P295"/>
  <c r="Q294"/>
  <c r="P294"/>
  <c r="Q254"/>
  <c r="P254"/>
  <c r="Q14"/>
  <c r="P14"/>
  <c r="P13" s="1"/>
  <c r="Q335"/>
  <c r="P335"/>
  <c r="Q309"/>
  <c r="P309"/>
  <c r="P277"/>
  <c r="Q277"/>
  <c r="P247"/>
  <c r="Q247"/>
  <c r="Q197"/>
  <c r="Q163"/>
  <c r="P163"/>
  <c r="Q143"/>
  <c r="P143"/>
  <c r="Q126"/>
  <c r="P126"/>
  <c r="P99"/>
  <c r="Q99"/>
  <c r="Q70"/>
  <c r="P70"/>
  <c r="Q31"/>
  <c r="P31"/>
  <c r="Q366"/>
  <c r="P366"/>
  <c r="Q342"/>
  <c r="P342"/>
  <c r="Q298"/>
  <c r="P298"/>
  <c r="Q245"/>
  <c r="Q244" s="1"/>
  <c r="P245"/>
  <c r="P244" s="1"/>
  <c r="P222"/>
  <c r="Q222"/>
  <c r="Q186"/>
  <c r="P186"/>
  <c r="Q155"/>
  <c r="P155"/>
  <c r="Q138"/>
  <c r="P138"/>
  <c r="Q107"/>
  <c r="P107"/>
  <c r="Q85"/>
  <c r="P85"/>
  <c r="Q51"/>
  <c r="P51"/>
  <c r="Q30"/>
  <c r="P30"/>
  <c r="Q361"/>
  <c r="P361"/>
  <c r="Q297"/>
  <c r="P297"/>
  <c r="Q267"/>
  <c r="P267"/>
  <c r="Q243"/>
  <c r="P243"/>
  <c r="Q195"/>
  <c r="Q145"/>
  <c r="P145"/>
  <c r="Q129"/>
  <c r="P129"/>
  <c r="Q105"/>
  <c r="P105"/>
  <c r="Q83"/>
  <c r="P83"/>
  <c r="Q55"/>
  <c r="P55"/>
  <c r="Q33"/>
  <c r="P33"/>
  <c r="Q326"/>
  <c r="P326"/>
  <c r="Q48"/>
  <c r="P48"/>
  <c r="Q128"/>
  <c r="P128"/>
  <c r="Q164"/>
  <c r="P164"/>
  <c r="P216"/>
  <c r="Q216"/>
  <c r="Q248"/>
  <c r="P248"/>
  <c r="Q288"/>
  <c r="P288"/>
  <c r="Q332"/>
  <c r="P332"/>
  <c r="Q76"/>
  <c r="P76"/>
  <c r="Q100"/>
  <c r="P100"/>
  <c r="Q144"/>
  <c r="P144"/>
  <c r="Q180"/>
  <c r="P180"/>
  <c r="P220"/>
  <c r="Q220"/>
  <c r="P284"/>
  <c r="Q284"/>
  <c r="Q344"/>
  <c r="P344"/>
  <c r="Q171"/>
  <c r="P171"/>
  <c r="Q301"/>
  <c r="P301"/>
  <c r="Q153"/>
  <c r="P153"/>
  <c r="Q355"/>
  <c r="P355"/>
  <c r="P189"/>
  <c r="Q189"/>
  <c r="Q21"/>
  <c r="P21"/>
  <c r="Q71"/>
  <c r="P71"/>
  <c r="Q203"/>
  <c r="P203"/>
  <c r="Q16"/>
  <c r="P16"/>
  <c r="Q116"/>
  <c r="P116"/>
  <c r="Q10"/>
  <c r="P10"/>
  <c r="Q375"/>
  <c r="P375"/>
  <c r="Q358"/>
  <c r="P358"/>
  <c r="Q329"/>
  <c r="P329"/>
  <c r="Q291"/>
  <c r="P291"/>
  <c r="P235"/>
  <c r="P234" s="1"/>
  <c r="Q235"/>
  <c r="Q234" s="1"/>
  <c r="P193"/>
  <c r="Q193"/>
  <c r="Q159"/>
  <c r="P159"/>
  <c r="Q139"/>
  <c r="P139"/>
  <c r="Q121"/>
  <c r="P121"/>
  <c r="Q25"/>
  <c r="P25"/>
  <c r="Q334"/>
  <c r="P334"/>
  <c r="Q290"/>
  <c r="P290"/>
  <c r="P263"/>
  <c r="Q263"/>
  <c r="P239"/>
  <c r="Q239"/>
  <c r="P214"/>
  <c r="Q214"/>
  <c r="Q179"/>
  <c r="P179"/>
  <c r="Q150"/>
  <c r="P150"/>
  <c r="Q134"/>
  <c r="P134"/>
  <c r="P102"/>
  <c r="Q102"/>
  <c r="Q373"/>
  <c r="P373"/>
  <c r="Q345"/>
  <c r="P345"/>
  <c r="Q289"/>
  <c r="P289"/>
  <c r="P262"/>
  <c r="Q262"/>
  <c r="P191"/>
  <c r="Q191"/>
  <c r="Q161"/>
  <c r="P161"/>
  <c r="Q141"/>
  <c r="P141"/>
  <c r="Q123"/>
  <c r="P123"/>
  <c r="Q101"/>
  <c r="P101"/>
  <c r="Q50"/>
  <c r="P50"/>
  <c r="Q29"/>
  <c r="P29"/>
  <c r="Q56"/>
  <c r="P56"/>
  <c r="Q96"/>
  <c r="P96"/>
  <c r="Q136"/>
  <c r="P136"/>
  <c r="Q176"/>
  <c r="P176"/>
  <c r="P224"/>
  <c r="P223" s="1"/>
  <c r="Q224"/>
  <c r="Q223" s="1"/>
  <c r="Q256"/>
  <c r="P256"/>
  <c r="Q292"/>
  <c r="P292"/>
  <c r="Q340"/>
  <c r="Q339" s="1"/>
  <c r="P340"/>
  <c r="P339" s="1"/>
  <c r="Q32"/>
  <c r="P32"/>
  <c r="Q112"/>
  <c r="P112"/>
  <c r="Q160"/>
  <c r="P160"/>
  <c r="P188"/>
  <c r="Q188"/>
  <c r="P228"/>
  <c r="Q228"/>
  <c r="Q304"/>
  <c r="P304"/>
  <c r="Q360"/>
  <c r="P360"/>
  <c r="P266"/>
  <c r="Q266"/>
  <c r="Q109"/>
  <c r="P109"/>
  <c r="Q241"/>
  <c r="P241"/>
  <c r="Q89"/>
  <c r="Q88" s="1"/>
  <c r="P89"/>
  <c r="P88" s="1"/>
  <c r="Q122"/>
  <c r="P122"/>
  <c r="Q307"/>
  <c r="P307"/>
  <c r="Q115"/>
  <c r="P115"/>
  <c r="Q49"/>
  <c r="P49"/>
  <c r="Q42"/>
  <c r="P42"/>
  <c r="P218"/>
  <c r="Q218"/>
  <c r="Q9"/>
  <c r="P87" i="14"/>
  <c r="P87" i="13"/>
  <c r="O87"/>
  <c r="N87"/>
  <c r="O32" i="10" l="1"/>
  <c r="O89"/>
  <c r="O344"/>
  <c r="N10"/>
  <c r="O55"/>
  <c r="O96"/>
  <c r="N89"/>
  <c r="O228"/>
  <c r="O68"/>
  <c r="O243"/>
  <c r="N55"/>
  <c r="Q313"/>
  <c r="O292"/>
  <c r="O288"/>
  <c r="N188"/>
  <c r="N19"/>
  <c r="N200"/>
  <c r="N9"/>
  <c r="Q79"/>
  <c r="N292"/>
  <c r="Q311"/>
  <c r="N160"/>
  <c r="P43"/>
  <c r="O250"/>
  <c r="O200"/>
  <c r="O9"/>
  <c r="O195"/>
  <c r="P59"/>
  <c r="N112"/>
  <c r="O263"/>
  <c r="N48"/>
  <c r="Q274"/>
  <c r="N195"/>
  <c r="P274"/>
  <c r="O78"/>
  <c r="O304"/>
  <c r="O112"/>
  <c r="P80"/>
  <c r="O231"/>
  <c r="N68"/>
  <c r="Q363"/>
  <c r="N35"/>
  <c r="Q259"/>
  <c r="O35"/>
  <c r="Q78"/>
  <c r="P362"/>
  <c r="Q95"/>
  <c r="P261"/>
  <c r="N42"/>
  <c r="Q273"/>
  <c r="N360"/>
  <c r="O95"/>
  <c r="Q210"/>
  <c r="N122"/>
  <c r="N179"/>
  <c r="O42"/>
  <c r="Q261"/>
  <c r="Q19"/>
  <c r="P46"/>
  <c r="Q58"/>
  <c r="Q269"/>
  <c r="Q268" s="1"/>
  <c r="N266"/>
  <c r="O122"/>
  <c r="O153"/>
  <c r="O10"/>
  <c r="N284"/>
  <c r="P259"/>
  <c r="Q238"/>
  <c r="P311"/>
  <c r="P273"/>
  <c r="P210"/>
  <c r="Q80"/>
  <c r="P363"/>
  <c r="N163"/>
  <c r="N51"/>
  <c r="Q59"/>
  <c r="P79"/>
  <c r="Q43"/>
  <c r="O360"/>
  <c r="O201"/>
  <c r="N218"/>
  <c r="O188"/>
  <c r="O48"/>
  <c r="O179"/>
  <c r="O51"/>
  <c r="N298"/>
  <c r="O218"/>
  <c r="O46"/>
  <c r="N176"/>
  <c r="N355"/>
  <c r="O224"/>
  <c r="O223" s="1"/>
  <c r="O172"/>
  <c r="N107"/>
  <c r="N304"/>
  <c r="N263"/>
  <c r="O298"/>
  <c r="N345"/>
  <c r="N288"/>
  <c r="O176"/>
  <c r="O355"/>
  <c r="N201"/>
  <c r="N224"/>
  <c r="N223" s="1"/>
  <c r="N172"/>
  <c r="O107"/>
  <c r="P269"/>
  <c r="P268" s="1"/>
  <c r="N71"/>
  <c r="N148"/>
  <c r="N243"/>
  <c r="N115"/>
  <c r="O71"/>
  <c r="O148"/>
  <c r="O291"/>
  <c r="N83"/>
  <c r="N96"/>
  <c r="O115"/>
  <c r="N334"/>
  <c r="N291"/>
  <c r="O83"/>
  <c r="O345"/>
  <c r="O163"/>
  <c r="O334"/>
  <c r="N132"/>
  <c r="N136"/>
  <c r="N142"/>
  <c r="N332"/>
  <c r="O132"/>
  <c r="N56"/>
  <c r="O211"/>
  <c r="N159"/>
  <c r="P238"/>
  <c r="O136"/>
  <c r="O142"/>
  <c r="N329"/>
  <c r="O332"/>
  <c r="O248"/>
  <c r="O56"/>
  <c r="N211"/>
  <c r="O159"/>
  <c r="N362"/>
  <c r="Q46"/>
  <c r="P19"/>
  <c r="P58"/>
  <c r="Q362"/>
  <c r="P95"/>
  <c r="O58"/>
  <c r="O19"/>
  <c r="N58"/>
  <c r="P78"/>
  <c r="Q187"/>
  <c r="P296"/>
  <c r="Q336"/>
  <c r="P106"/>
  <c r="Q281"/>
  <c r="O322"/>
  <c r="N322"/>
  <c r="O363"/>
  <c r="N363"/>
  <c r="O282"/>
  <c r="N282"/>
  <c r="O121"/>
  <c r="N121"/>
  <c r="O100"/>
  <c r="N100"/>
  <c r="O307"/>
  <c r="N307"/>
  <c r="O79"/>
  <c r="N79"/>
  <c r="O14"/>
  <c r="N14"/>
  <c r="N161"/>
  <c r="O161"/>
  <c r="O62"/>
  <c r="N62"/>
  <c r="O328"/>
  <c r="N328"/>
  <c r="O168"/>
  <c r="N168"/>
  <c r="O49"/>
  <c r="N49"/>
  <c r="O102"/>
  <c r="N102"/>
  <c r="O134"/>
  <c r="N134"/>
  <c r="N169"/>
  <c r="O169"/>
  <c r="O216"/>
  <c r="N216"/>
  <c r="O164"/>
  <c r="N164"/>
  <c r="O76"/>
  <c r="N76"/>
  <c r="O303"/>
  <c r="O21"/>
  <c r="N21"/>
  <c r="N189"/>
  <c r="O189"/>
  <c r="O301"/>
  <c r="N301"/>
  <c r="O311"/>
  <c r="N311"/>
  <c r="N129"/>
  <c r="O129"/>
  <c r="N145"/>
  <c r="O145"/>
  <c r="N267"/>
  <c r="O267"/>
  <c r="N245"/>
  <c r="O245"/>
  <c r="O300"/>
  <c r="N300"/>
  <c r="N264"/>
  <c r="O264"/>
  <c r="O36"/>
  <c r="N36"/>
  <c r="N131"/>
  <c r="O131"/>
  <c r="O59"/>
  <c r="N59"/>
  <c r="O12"/>
  <c r="N12"/>
  <c r="N149"/>
  <c r="O149"/>
  <c r="N34"/>
  <c r="O34"/>
  <c r="N251"/>
  <c r="O251"/>
  <c r="N370"/>
  <c r="O370"/>
  <c r="N253"/>
  <c r="O253"/>
  <c r="N286"/>
  <c r="O286"/>
  <c r="N137"/>
  <c r="O137"/>
  <c r="O82"/>
  <c r="N82"/>
  <c r="N237"/>
  <c r="O237"/>
  <c r="N226"/>
  <c r="O226"/>
  <c r="O22"/>
  <c r="N22"/>
  <c r="N45"/>
  <c r="O45"/>
  <c r="O97"/>
  <c r="N97"/>
  <c r="O157"/>
  <c r="N157"/>
  <c r="O151"/>
  <c r="N151"/>
  <c r="O139"/>
  <c r="N139"/>
  <c r="N238"/>
  <c r="O238"/>
  <c r="N30"/>
  <c r="O30"/>
  <c r="O25"/>
  <c r="N25"/>
  <c r="O220"/>
  <c r="N220"/>
  <c r="O144"/>
  <c r="N144"/>
  <c r="O287"/>
  <c r="N287"/>
  <c r="N191"/>
  <c r="O191"/>
  <c r="N273"/>
  <c r="O273"/>
  <c r="O109"/>
  <c r="N109"/>
  <c r="N123"/>
  <c r="O123"/>
  <c r="N141"/>
  <c r="O141"/>
  <c r="N262"/>
  <c r="O262"/>
  <c r="O289"/>
  <c r="N289"/>
  <c r="O290"/>
  <c r="N290"/>
  <c r="O375"/>
  <c r="N375"/>
  <c r="O315"/>
  <c r="N315"/>
  <c r="N222"/>
  <c r="O222"/>
  <c r="O105"/>
  <c r="N105"/>
  <c r="N276"/>
  <c r="O276"/>
  <c r="O143"/>
  <c r="N143"/>
  <c r="O16"/>
  <c r="N16"/>
  <c r="O171"/>
  <c r="N171"/>
  <c r="O33"/>
  <c r="N33"/>
  <c r="Q106"/>
  <c r="O342"/>
  <c r="N342"/>
  <c r="O372"/>
  <c r="N372"/>
  <c r="N240"/>
  <c r="O240"/>
  <c r="O72"/>
  <c r="N72"/>
  <c r="N24"/>
  <c r="O24"/>
  <c r="N111"/>
  <c r="O111"/>
  <c r="O43"/>
  <c r="N43"/>
  <c r="O194"/>
  <c r="N194"/>
  <c r="Q199"/>
  <c r="N133"/>
  <c r="O133"/>
  <c r="N274"/>
  <c r="O274"/>
  <c r="O365"/>
  <c r="N365"/>
  <c r="O162"/>
  <c r="N162"/>
  <c r="O229"/>
  <c r="P281"/>
  <c r="O73"/>
  <c r="N73"/>
  <c r="N260"/>
  <c r="O260"/>
  <c r="O306"/>
  <c r="N306"/>
  <c r="O65"/>
  <c r="N65"/>
  <c r="O285"/>
  <c r="N285"/>
  <c r="O357"/>
  <c r="N357"/>
  <c r="O374"/>
  <c r="N374"/>
  <c r="O53"/>
  <c r="N53"/>
  <c r="O87"/>
  <c r="N87"/>
  <c r="N113"/>
  <c r="O113"/>
  <c r="O135"/>
  <c r="N135"/>
  <c r="O366"/>
  <c r="N366"/>
  <c r="O202"/>
  <c r="N202"/>
  <c r="O313"/>
  <c r="N313"/>
  <c r="O364"/>
  <c r="N364"/>
  <c r="O208"/>
  <c r="N208"/>
  <c r="O128"/>
  <c r="N128"/>
  <c r="O80"/>
  <c r="N80"/>
  <c r="O371"/>
  <c r="N371"/>
  <c r="N259"/>
  <c r="O259"/>
  <c r="N147"/>
  <c r="O147"/>
  <c r="N241"/>
  <c r="O241"/>
  <c r="N50"/>
  <c r="O50"/>
  <c r="O101"/>
  <c r="N101"/>
  <c r="O373"/>
  <c r="N373"/>
  <c r="N214"/>
  <c r="O214"/>
  <c r="N235"/>
  <c r="O235"/>
  <c r="O358"/>
  <c r="N358"/>
  <c r="O103"/>
  <c r="N103"/>
  <c r="O186"/>
  <c r="N186"/>
  <c r="O361"/>
  <c r="N361"/>
  <c r="N17"/>
  <c r="O17"/>
  <c r="O192"/>
  <c r="N192"/>
  <c r="N140"/>
  <c r="O140"/>
  <c r="O40"/>
  <c r="N40"/>
  <c r="O367"/>
  <c r="N367"/>
  <c r="O75"/>
  <c r="N75"/>
  <c r="O210"/>
  <c r="N210"/>
  <c r="P187"/>
  <c r="O85"/>
  <c r="N85"/>
  <c r="N155"/>
  <c r="O155"/>
  <c r="N269"/>
  <c r="N268" s="1"/>
  <c r="O269"/>
  <c r="O268" s="1"/>
  <c r="N197"/>
  <c r="O197"/>
  <c r="N247"/>
  <c r="O247"/>
  <c r="O174"/>
  <c r="N174"/>
  <c r="O233"/>
  <c r="O356"/>
  <c r="N356"/>
  <c r="N108"/>
  <c r="O108"/>
  <c r="O91"/>
  <c r="N91"/>
  <c r="O295"/>
  <c r="N295"/>
  <c r="N11"/>
  <c r="O11"/>
  <c r="O54"/>
  <c r="N54"/>
  <c r="N61"/>
  <c r="O61"/>
  <c r="O119"/>
  <c r="N119"/>
  <c r="P199"/>
  <c r="N368"/>
  <c r="O368"/>
  <c r="O104"/>
  <c r="N104"/>
  <c r="O114"/>
  <c r="N114"/>
  <c r="O333"/>
  <c r="N333"/>
  <c r="O338"/>
  <c r="N338"/>
  <c r="N337"/>
  <c r="O337"/>
  <c r="N221"/>
  <c r="O221"/>
  <c r="N213"/>
  <c r="O213"/>
  <c r="O369"/>
  <c r="N369"/>
  <c r="N39"/>
  <c r="O39"/>
  <c r="O330"/>
  <c r="N330"/>
  <c r="O138"/>
  <c r="N138"/>
  <c r="O185"/>
  <c r="N185"/>
  <c r="O340"/>
  <c r="N340"/>
  <c r="O256"/>
  <c r="O196"/>
  <c r="N196"/>
  <c r="O116"/>
  <c r="N116"/>
  <c r="O64"/>
  <c r="N64"/>
  <c r="O335"/>
  <c r="N335"/>
  <c r="N239"/>
  <c r="O239"/>
  <c r="O99"/>
  <c r="N99"/>
  <c r="O31"/>
  <c r="N31"/>
  <c r="O29"/>
  <c r="N29"/>
  <c r="O150"/>
  <c r="N150"/>
  <c r="O193"/>
  <c r="N193"/>
  <c r="O126"/>
  <c r="N126"/>
  <c r="N297"/>
  <c r="O297"/>
  <c r="O324"/>
  <c r="N324"/>
  <c r="O232"/>
  <c r="O180"/>
  <c r="N180"/>
  <c r="O124"/>
  <c r="N124"/>
  <c r="O323"/>
  <c r="N323"/>
  <c r="O27"/>
  <c r="N27"/>
  <c r="O203"/>
  <c r="N203"/>
  <c r="O326"/>
  <c r="N326"/>
  <c r="O70"/>
  <c r="N70"/>
  <c r="N277"/>
  <c r="O277"/>
  <c r="O309"/>
  <c r="N309"/>
  <c r="N254"/>
  <c r="O254"/>
  <c r="O320"/>
  <c r="O319" s="1"/>
  <c r="N320"/>
  <c r="N319" s="1"/>
  <c r="O294"/>
  <c r="N294"/>
  <c r="N181"/>
  <c r="O181"/>
  <c r="O198"/>
  <c r="N198"/>
  <c r="O37"/>
  <c r="N37"/>
  <c r="N178"/>
  <c r="O178"/>
  <c r="O205"/>
  <c r="N205"/>
  <c r="O93"/>
  <c r="N93"/>
  <c r="N283"/>
  <c r="O283"/>
  <c r="N317"/>
  <c r="O317"/>
  <c r="N343"/>
  <c r="O343"/>
  <c r="O206"/>
  <c r="N206"/>
  <c r="P336"/>
  <c r="N66"/>
  <c r="O66"/>
  <c r="N118"/>
  <c r="O118"/>
  <c r="O98"/>
  <c r="N98"/>
  <c r="O130"/>
  <c r="N130"/>
  <c r="O146"/>
  <c r="N146"/>
  <c r="O173"/>
  <c r="N173"/>
  <c r="O257"/>
  <c r="O230"/>
  <c r="N353"/>
  <c r="O353"/>
  <c r="N261"/>
  <c r="O261"/>
  <c r="P255"/>
  <c r="Q255"/>
  <c r="Q158"/>
  <c r="P158"/>
  <c r="Q293"/>
  <c r="Q296"/>
  <c r="P293"/>
  <c r="M83" i="14"/>
  <c r="N83"/>
  <c r="O83"/>
  <c r="P83"/>
  <c r="Q83"/>
  <c r="S83"/>
  <c r="Q272" i="10" l="1"/>
  <c r="N187"/>
  <c r="P272"/>
  <c r="O199"/>
  <c r="N336"/>
  <c r="O187"/>
  <c r="N199"/>
  <c r="N106"/>
  <c r="O106"/>
  <c r="N281"/>
  <c r="O336"/>
  <c r="R83" i="14"/>
  <c r="M353" i="13"/>
  <c r="I346" i="14"/>
  <c r="L346"/>
  <c r="K346"/>
  <c r="J346"/>
  <c r="L346" i="13"/>
  <c r="K346"/>
  <c r="J346"/>
  <c r="I346"/>
  <c r="J284" i="10" l="1"/>
  <c r="O284" s="1"/>
  <c r="O281" s="1"/>
  <c r="N353" i="13" l="1"/>
  <c r="O353"/>
  <c r="P353"/>
  <c r="Q353"/>
  <c r="J347" i="14" l="1"/>
  <c r="K347"/>
  <c r="L347"/>
  <c r="I347"/>
  <c r="Q103" i="13"/>
  <c r="P103"/>
  <c r="P102"/>
  <c r="Q102"/>
  <c r="J347"/>
  <c r="K347"/>
  <c r="L347"/>
  <c r="I347"/>
  <c r="S347" i="10"/>
  <c r="Q224" i="14" l="1"/>
  <c r="Q223" s="1"/>
  <c r="T223" s="1"/>
  <c r="P224"/>
  <c r="P223" s="1"/>
  <c r="O224"/>
  <c r="O223" s="1"/>
  <c r="N224"/>
  <c r="J223"/>
  <c r="K223"/>
  <c r="L223"/>
  <c r="I223"/>
  <c r="T225" i="10"/>
  <c r="Q224" i="13"/>
  <c r="Q223" s="1"/>
  <c r="T223" s="1"/>
  <c r="S223" i="14" s="1"/>
  <c r="P224" i="13"/>
  <c r="P223" s="1"/>
  <c r="O224"/>
  <c r="O223" s="1"/>
  <c r="N224"/>
  <c r="N223" s="1"/>
  <c r="R224" i="14" l="1"/>
  <c r="R226" i="10"/>
  <c r="R225"/>
  <c r="U225" s="1"/>
  <c r="R223" i="13"/>
  <c r="R224"/>
  <c r="N223" i="14"/>
  <c r="R223" s="1"/>
  <c r="U223" s="1"/>
  <c r="S223" i="13"/>
  <c r="I339"/>
  <c r="S344" i="14"/>
  <c r="N344"/>
  <c r="O344"/>
  <c r="P344"/>
  <c r="Q344"/>
  <c r="M344"/>
  <c r="J339"/>
  <c r="K339"/>
  <c r="L339"/>
  <c r="I339"/>
  <c r="I303" i="10"/>
  <c r="N303" s="1"/>
  <c r="I257"/>
  <c r="N257" s="1"/>
  <c r="I256"/>
  <c r="N256" s="1"/>
  <c r="I233"/>
  <c r="N233" s="1"/>
  <c r="I232"/>
  <c r="N232" s="1"/>
  <c r="I231"/>
  <c r="N231" s="1"/>
  <c r="I230"/>
  <c r="N230" s="1"/>
  <c r="I229"/>
  <c r="N229" s="1"/>
  <c r="I228"/>
  <c r="N228" s="1"/>
  <c r="K197"/>
  <c r="P197" s="1"/>
  <c r="K196"/>
  <c r="P196" s="1"/>
  <c r="K195"/>
  <c r="P195" s="1"/>
  <c r="K194"/>
  <c r="P194" s="1"/>
  <c r="R344" i="14" l="1"/>
  <c r="U223" i="13"/>
  <c r="J16" i="14" l="1"/>
  <c r="K16"/>
  <c r="L16"/>
  <c r="I16"/>
  <c r="H17" i="13" l="1"/>
  <c r="H316" i="14" l="1"/>
  <c r="G316"/>
  <c r="H316" i="13"/>
  <c r="G316"/>
  <c r="P318" i="10" l="1"/>
  <c r="Q318"/>
  <c r="O318"/>
  <c r="N318"/>
  <c r="J16" i="13"/>
  <c r="K16"/>
  <c r="L16"/>
  <c r="I16"/>
  <c r="M353" i="14" l="1"/>
  <c r="N353"/>
  <c r="O353"/>
  <c r="P353"/>
  <c r="Q353"/>
  <c r="R353" l="1"/>
  <c r="O18" i="10" l="1"/>
  <c r="P18"/>
  <c r="J18"/>
  <c r="K18"/>
  <c r="L18"/>
  <c r="I18"/>
  <c r="Q278" i="14"/>
  <c r="P278"/>
  <c r="O278"/>
  <c r="N278"/>
  <c r="M278"/>
  <c r="Q277"/>
  <c r="P277"/>
  <c r="O277"/>
  <c r="N277"/>
  <c r="M277"/>
  <c r="L276"/>
  <c r="K276"/>
  <c r="J276"/>
  <c r="I276"/>
  <c r="M16" l="1"/>
  <c r="O276"/>
  <c r="Q276"/>
  <c r="T276" s="1"/>
  <c r="M276"/>
  <c r="R278"/>
  <c r="P276"/>
  <c r="R277"/>
  <c r="N276"/>
  <c r="R276" l="1"/>
  <c r="Q278" i="13" l="1"/>
  <c r="P278"/>
  <c r="O278"/>
  <c r="N278"/>
  <c r="Q277"/>
  <c r="P277"/>
  <c r="O277"/>
  <c r="N277"/>
  <c r="M277"/>
  <c r="M278"/>
  <c r="J276"/>
  <c r="K276"/>
  <c r="L276"/>
  <c r="I276"/>
  <c r="P276" l="1"/>
  <c r="Q276"/>
  <c r="T276" s="1"/>
  <c r="M276"/>
  <c r="R277"/>
  <c r="O276"/>
  <c r="N276"/>
  <c r="R278"/>
  <c r="Q344"/>
  <c r="P344"/>
  <c r="O344"/>
  <c r="N344"/>
  <c r="J339"/>
  <c r="K339"/>
  <c r="L339"/>
  <c r="M344"/>
  <c r="J271" i="10"/>
  <c r="K271"/>
  <c r="P271" s="1"/>
  <c r="L271"/>
  <c r="Q271" s="1"/>
  <c r="I271"/>
  <c r="N271" s="1"/>
  <c r="J270" l="1"/>
  <c r="O271"/>
  <c r="O270" s="1"/>
  <c r="L270"/>
  <c r="K270"/>
  <c r="P270"/>
  <c r="S276" i="14"/>
  <c r="U276" s="1"/>
  <c r="I270" i="10"/>
  <c r="I269" i="13"/>
  <c r="R344"/>
  <c r="J269"/>
  <c r="Q270" i="10"/>
  <c r="T270" s="1"/>
  <c r="L269" i="13"/>
  <c r="K269"/>
  <c r="N270" i="10"/>
  <c r="M271"/>
  <c r="J166"/>
  <c r="O166" s="1"/>
  <c r="K166"/>
  <c r="P166" s="1"/>
  <c r="L166"/>
  <c r="Q166" s="1"/>
  <c r="I166"/>
  <c r="N166" s="1"/>
  <c r="J359"/>
  <c r="K359"/>
  <c r="P359" s="1"/>
  <c r="L359"/>
  <c r="Q359" s="1"/>
  <c r="I359"/>
  <c r="J183"/>
  <c r="K183"/>
  <c r="P183" s="1"/>
  <c r="L183"/>
  <c r="Q183" s="1"/>
  <c r="I183"/>
  <c r="J175"/>
  <c r="I379" l="1"/>
  <c r="N359"/>
  <c r="I182"/>
  <c r="N183"/>
  <c r="J182"/>
  <c r="O183"/>
  <c r="O182" s="1"/>
  <c r="J379"/>
  <c r="O359"/>
  <c r="L379"/>
  <c r="Q182"/>
  <c r="T182" s="1"/>
  <c r="S180" i="13" s="1"/>
  <c r="K379" i="10"/>
  <c r="M270"/>
  <c r="I350"/>
  <c r="I354"/>
  <c r="I376" s="1"/>
  <c r="L350"/>
  <c r="S268" i="13"/>
  <c r="K350" i="10"/>
  <c r="O165"/>
  <c r="J350"/>
  <c r="R270"/>
  <c r="U270" s="1"/>
  <c r="I357" i="13"/>
  <c r="I377" s="1"/>
  <c r="N165" i="10"/>
  <c r="I164" i="13"/>
  <c r="L268"/>
  <c r="L269" i="14"/>
  <c r="Q269" i="13"/>
  <c r="Q268" s="1"/>
  <c r="T268" s="1"/>
  <c r="S268" i="14" s="1"/>
  <c r="J165" i="10"/>
  <c r="J164" i="13"/>
  <c r="J181"/>
  <c r="L357"/>
  <c r="L377" s="1"/>
  <c r="M166" i="10"/>
  <c r="L164" i="13"/>
  <c r="I268"/>
  <c r="I269" i="14"/>
  <c r="M269" i="13"/>
  <c r="N269"/>
  <c r="L182" i="10"/>
  <c r="L181" i="13"/>
  <c r="J357"/>
  <c r="J377" s="1"/>
  <c r="P182" i="10"/>
  <c r="K181" i="13"/>
  <c r="K182" i="10"/>
  <c r="M183"/>
  <c r="I181" i="13"/>
  <c r="K357"/>
  <c r="K377" s="1"/>
  <c r="P165" i="10"/>
  <c r="K164" i="13"/>
  <c r="P269"/>
  <c r="P268" s="1"/>
  <c r="K269" i="14"/>
  <c r="K268" i="13"/>
  <c r="O269"/>
  <c r="O268" s="1"/>
  <c r="J269" i="14"/>
  <c r="J268" i="13"/>
  <c r="L165" i="10"/>
  <c r="M359"/>
  <c r="K165"/>
  <c r="Q165"/>
  <c r="T165" s="1"/>
  <c r="S163" i="13" s="1"/>
  <c r="I165" i="10"/>
  <c r="R271"/>
  <c r="L348" i="13" l="1"/>
  <c r="K348"/>
  <c r="N357"/>
  <c r="J348"/>
  <c r="I348"/>
  <c r="N164"/>
  <c r="M182" i="10"/>
  <c r="R165"/>
  <c r="U165" s="1"/>
  <c r="R359"/>
  <c r="K163" i="13"/>
  <c r="K164" i="14"/>
  <c r="P164" i="13"/>
  <c r="O357"/>
  <c r="J357" i="14"/>
  <c r="J377" s="1"/>
  <c r="R269" i="13"/>
  <c r="N268"/>
  <c r="R268" s="1"/>
  <c r="U268" s="1"/>
  <c r="L163"/>
  <c r="L164" i="14"/>
  <c r="Q164" i="13"/>
  <c r="J180"/>
  <c r="J181" i="14"/>
  <c r="O181" i="13"/>
  <c r="O180" s="1"/>
  <c r="I163"/>
  <c r="I164" i="14"/>
  <c r="M164" i="13"/>
  <c r="R166" i="10"/>
  <c r="M268" i="13"/>
  <c r="K268" i="14"/>
  <c r="P269"/>
  <c r="P268" s="1"/>
  <c r="P357" i="13"/>
  <c r="K357" i="14"/>
  <c r="K377" s="1"/>
  <c r="L268"/>
  <c r="Q269"/>
  <c r="Q268" s="1"/>
  <c r="I352" i="13"/>
  <c r="I357" i="14"/>
  <c r="M357" i="13"/>
  <c r="I180"/>
  <c r="I181" i="14"/>
  <c r="M181" i="13"/>
  <c r="N181"/>
  <c r="M165" i="10"/>
  <c r="J268" i="14"/>
  <c r="O269"/>
  <c r="O268" s="1"/>
  <c r="K180" i="13"/>
  <c r="K181" i="14"/>
  <c r="P181" i="13"/>
  <c r="P180" s="1"/>
  <c r="L180"/>
  <c r="L181" i="14"/>
  <c r="Q181" i="13"/>
  <c r="Q180" s="1"/>
  <c r="T180" s="1"/>
  <c r="S180" i="14" s="1"/>
  <c r="I268"/>
  <c r="M269"/>
  <c r="N269"/>
  <c r="Q357" i="13"/>
  <c r="L357" i="14"/>
  <c r="L377" s="1"/>
  <c r="J163" i="13"/>
  <c r="J164" i="14"/>
  <c r="O164" i="13"/>
  <c r="R183" i="10"/>
  <c r="N182"/>
  <c r="R182" s="1"/>
  <c r="U182" s="1"/>
  <c r="K348" i="14" l="1"/>
  <c r="I352"/>
  <c r="I377"/>
  <c r="I348"/>
  <c r="T268"/>
  <c r="J348"/>
  <c r="O163" i="13"/>
  <c r="L348" i="14"/>
  <c r="P163" i="13"/>
  <c r="Q163"/>
  <c r="P357" i="14"/>
  <c r="K352"/>
  <c r="O357"/>
  <c r="J352"/>
  <c r="Q357"/>
  <c r="L352"/>
  <c r="J180"/>
  <c r="O181"/>
  <c r="M268"/>
  <c r="I180"/>
  <c r="N181"/>
  <c r="M181"/>
  <c r="N357"/>
  <c r="M357"/>
  <c r="I163"/>
  <c r="N164"/>
  <c r="M164"/>
  <c r="K180"/>
  <c r="P181"/>
  <c r="M180" i="13"/>
  <c r="M163"/>
  <c r="K163" i="14"/>
  <c r="P164"/>
  <c r="P163" s="1"/>
  <c r="J163"/>
  <c r="O164"/>
  <c r="O163" s="1"/>
  <c r="R269"/>
  <c r="N268"/>
  <c r="L180"/>
  <c r="Q181"/>
  <c r="R181" i="13"/>
  <c r="N180"/>
  <c r="R180" s="1"/>
  <c r="U180" s="1"/>
  <c r="R357"/>
  <c r="R164"/>
  <c r="N163"/>
  <c r="L163" i="14"/>
  <c r="Q164"/>
  <c r="Q163" s="1"/>
  <c r="T163" s="1"/>
  <c r="I23" i="10"/>
  <c r="I20"/>
  <c r="Q180" i="14" l="1"/>
  <c r="R163" i="13"/>
  <c r="O180" i="14"/>
  <c r="R268"/>
  <c r="P180"/>
  <c r="T163" i="13"/>
  <c r="M352" i="14"/>
  <c r="R357"/>
  <c r="M180"/>
  <c r="N163"/>
  <c r="R163" s="1"/>
  <c r="R164"/>
  <c r="M163"/>
  <c r="R181"/>
  <c r="N180"/>
  <c r="I280" i="10"/>
  <c r="N280" s="1"/>
  <c r="J280"/>
  <c r="O280" s="1"/>
  <c r="K280"/>
  <c r="P280" s="1"/>
  <c r="L280"/>
  <c r="Q280" s="1"/>
  <c r="L279"/>
  <c r="Q279" s="1"/>
  <c r="I279"/>
  <c r="N279" s="1"/>
  <c r="J279"/>
  <c r="O279" s="1"/>
  <c r="K279"/>
  <c r="P279" s="1"/>
  <c r="M277"/>
  <c r="R180" i="14" l="1"/>
  <c r="Q278" i="10"/>
  <c r="T278" s="1"/>
  <c r="L349"/>
  <c r="K349"/>
  <c r="S163" i="14"/>
  <c r="U163" i="13"/>
  <c r="J349" i="10"/>
  <c r="U268" i="14"/>
  <c r="T180"/>
  <c r="I349" i="10"/>
  <c r="M280"/>
  <c r="R279"/>
  <c r="M279"/>
  <c r="R280" l="1"/>
  <c r="U180" i="14"/>
  <c r="U163"/>
  <c r="O278" i="10"/>
  <c r="P278"/>
  <c r="N278"/>
  <c r="L278"/>
  <c r="J278"/>
  <c r="K278"/>
  <c r="I275"/>
  <c r="I278"/>
  <c r="R278" l="1"/>
  <c r="U278" s="1"/>
  <c r="M278"/>
  <c r="J346"/>
  <c r="K346"/>
  <c r="P346" s="1"/>
  <c r="L346"/>
  <c r="Q346" s="1"/>
  <c r="I346"/>
  <c r="Q18"/>
  <c r="J348" l="1"/>
  <c r="O346"/>
  <c r="I348"/>
  <c r="N346"/>
  <c r="K348"/>
  <c r="L348"/>
  <c r="I341"/>
  <c r="K341"/>
  <c r="J341"/>
  <c r="L341"/>
  <c r="M346"/>
  <c r="R346" l="1"/>
  <c r="M18"/>
  <c r="O304" i="14" l="1"/>
  <c r="N326"/>
  <c r="S7"/>
  <c r="S8"/>
  <c r="S9"/>
  <c r="S10"/>
  <c r="S12"/>
  <c r="S14"/>
  <c r="S15"/>
  <c r="S17"/>
  <c r="S19"/>
  <c r="S20"/>
  <c r="S22"/>
  <c r="S23"/>
  <c r="S25"/>
  <c r="S27"/>
  <c r="S28"/>
  <c r="S29"/>
  <c r="S30"/>
  <c r="S31"/>
  <c r="S32"/>
  <c r="S33"/>
  <c r="S34"/>
  <c r="S35"/>
  <c r="S37"/>
  <c r="S38"/>
  <c r="S40"/>
  <c r="S41"/>
  <c r="S43"/>
  <c r="S44"/>
  <c r="S46"/>
  <c r="S47"/>
  <c r="S48"/>
  <c r="S49"/>
  <c r="S51"/>
  <c r="S52"/>
  <c r="S53"/>
  <c r="S54"/>
  <c r="S56"/>
  <c r="S57"/>
  <c r="S59"/>
  <c r="S60"/>
  <c r="S62"/>
  <c r="S63"/>
  <c r="S64"/>
  <c r="S66"/>
  <c r="S68"/>
  <c r="S69"/>
  <c r="S70"/>
  <c r="S71"/>
  <c r="S73"/>
  <c r="S74"/>
  <c r="S76"/>
  <c r="S77"/>
  <c r="S78"/>
  <c r="S80"/>
  <c r="S81"/>
  <c r="S85"/>
  <c r="S87"/>
  <c r="S89"/>
  <c r="S91"/>
  <c r="S93"/>
  <c r="S94"/>
  <c r="S95"/>
  <c r="S96"/>
  <c r="S97"/>
  <c r="S98"/>
  <c r="S99"/>
  <c r="S100"/>
  <c r="S101"/>
  <c r="S102"/>
  <c r="S103"/>
  <c r="S105"/>
  <c r="S106"/>
  <c r="S107"/>
  <c r="S109"/>
  <c r="S110"/>
  <c r="S111"/>
  <c r="S112"/>
  <c r="S113"/>
  <c r="S114"/>
  <c r="S116"/>
  <c r="S117"/>
  <c r="S119"/>
  <c r="S120"/>
  <c r="S121"/>
  <c r="S122"/>
  <c r="S124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1"/>
  <c r="S153"/>
  <c r="S155"/>
  <c r="S157"/>
  <c r="S158"/>
  <c r="S159"/>
  <c r="S160"/>
  <c r="S161"/>
  <c r="S162"/>
  <c r="S166"/>
  <c r="S167"/>
  <c r="S169"/>
  <c r="S170"/>
  <c r="S171"/>
  <c r="S172"/>
  <c r="S174"/>
  <c r="S176"/>
  <c r="S177"/>
  <c r="S178"/>
  <c r="S179"/>
  <c r="S183"/>
  <c r="S184"/>
  <c r="S186"/>
  <c r="S187"/>
  <c r="S189"/>
  <c r="S190"/>
  <c r="S191"/>
  <c r="S192"/>
  <c r="S193"/>
  <c r="S194"/>
  <c r="S195"/>
  <c r="S196"/>
  <c r="S198"/>
  <c r="S199"/>
  <c r="S200"/>
  <c r="S201"/>
  <c r="S203"/>
  <c r="S204"/>
  <c r="S206"/>
  <c r="S208"/>
  <c r="S209"/>
  <c r="S211"/>
  <c r="S212"/>
  <c r="S214"/>
  <c r="S216"/>
  <c r="S218"/>
  <c r="S219"/>
  <c r="S220"/>
  <c r="S222"/>
  <c r="S226"/>
  <c r="S227"/>
  <c r="S228"/>
  <c r="S229"/>
  <c r="S230"/>
  <c r="S231"/>
  <c r="S233"/>
  <c r="S235"/>
  <c r="S236"/>
  <c r="S237"/>
  <c r="S238"/>
  <c r="S239"/>
  <c r="S241"/>
  <c r="S243"/>
  <c r="S245"/>
  <c r="S246"/>
  <c r="S248"/>
  <c r="S249"/>
  <c r="S251"/>
  <c r="S252"/>
  <c r="S254"/>
  <c r="S255"/>
  <c r="S257"/>
  <c r="S258"/>
  <c r="S259"/>
  <c r="S260"/>
  <c r="S261"/>
  <c r="S262"/>
  <c r="S264"/>
  <c r="S265"/>
  <c r="S267"/>
  <c r="S271"/>
  <c r="S272"/>
  <c r="S274"/>
  <c r="S275"/>
  <c r="S280"/>
  <c r="S281"/>
  <c r="S282"/>
  <c r="S283"/>
  <c r="S284"/>
  <c r="S285"/>
  <c r="S286"/>
  <c r="S287"/>
  <c r="S288"/>
  <c r="S289"/>
  <c r="S290"/>
  <c r="S292"/>
  <c r="S293"/>
  <c r="S295"/>
  <c r="S296"/>
  <c r="S298"/>
  <c r="S299"/>
  <c r="S301"/>
  <c r="S302"/>
  <c r="S304"/>
  <c r="S305"/>
  <c r="S307"/>
  <c r="S309"/>
  <c r="S311"/>
  <c r="S313"/>
  <c r="S315"/>
  <c r="S316"/>
  <c r="S318"/>
  <c r="S320"/>
  <c r="S321"/>
  <c r="S322"/>
  <c r="S324"/>
  <c r="S326"/>
  <c r="S327"/>
  <c r="S328"/>
  <c r="S329"/>
  <c r="S330"/>
  <c r="S331"/>
  <c r="S332"/>
  <c r="S333"/>
  <c r="S335"/>
  <c r="S336"/>
  <c r="S338"/>
  <c r="S340"/>
  <c r="S341"/>
  <c r="S342"/>
  <c r="S343"/>
  <c r="N12"/>
  <c r="O22"/>
  <c r="N96"/>
  <c r="N109"/>
  <c r="N117"/>
  <c r="O127"/>
  <c r="N144"/>
  <c r="N178"/>
  <c r="O190"/>
  <c r="N209"/>
  <c r="O211"/>
  <c r="O226"/>
  <c r="N236"/>
  <c r="O272"/>
  <c r="O283"/>
  <c r="N286"/>
  <c r="N289"/>
  <c r="N318"/>
  <c r="N317" s="1"/>
  <c r="O320"/>
  <c r="O340"/>
  <c r="O354"/>
  <c r="O364"/>
  <c r="O367"/>
  <c r="O370"/>
  <c r="N362"/>
  <c r="N364"/>
  <c r="N365"/>
  <c r="N367"/>
  <c r="N369"/>
  <c r="N370"/>
  <c r="O370" i="13"/>
  <c r="N370"/>
  <c r="N369"/>
  <c r="N367"/>
  <c r="N365"/>
  <c r="N364"/>
  <c r="N362"/>
  <c r="O364"/>
  <c r="O367"/>
  <c r="O354"/>
  <c r="O340"/>
  <c r="N326"/>
  <c r="O320"/>
  <c r="N318"/>
  <c r="N317" s="1"/>
  <c r="O304"/>
  <c r="N289"/>
  <c r="N286"/>
  <c r="O283"/>
  <c r="O272"/>
  <c r="N236"/>
  <c r="O226"/>
  <c r="O211"/>
  <c r="N209"/>
  <c r="O190"/>
  <c r="N178"/>
  <c r="N144"/>
  <c r="O127"/>
  <c r="N117"/>
  <c r="N109"/>
  <c r="N96"/>
  <c r="O22"/>
  <c r="N12"/>
  <c r="L376" i="14"/>
  <c r="K376"/>
  <c r="J376"/>
  <c r="I376"/>
  <c r="I380" s="1"/>
  <c r="L375"/>
  <c r="L379" s="1"/>
  <c r="K375"/>
  <c r="J375"/>
  <c r="I375"/>
  <c r="Q373"/>
  <c r="P373"/>
  <c r="O373"/>
  <c r="N373"/>
  <c r="M373"/>
  <c r="Q372"/>
  <c r="P372"/>
  <c r="O372"/>
  <c r="N372"/>
  <c r="M372"/>
  <c r="Q371"/>
  <c r="P371"/>
  <c r="O371"/>
  <c r="N371"/>
  <c r="M371"/>
  <c r="Q370"/>
  <c r="P370"/>
  <c r="M370"/>
  <c r="Q369"/>
  <c r="P369"/>
  <c r="O369"/>
  <c r="M369"/>
  <c r="Q368"/>
  <c r="P368"/>
  <c r="O368"/>
  <c r="N368"/>
  <c r="M368"/>
  <c r="Q367"/>
  <c r="P367"/>
  <c r="M367"/>
  <c r="Q366"/>
  <c r="P366"/>
  <c r="O366"/>
  <c r="N366"/>
  <c r="M366"/>
  <c r="Q365"/>
  <c r="P365"/>
  <c r="O365"/>
  <c r="M365"/>
  <c r="Q364"/>
  <c r="P364"/>
  <c r="M364"/>
  <c r="Q363"/>
  <c r="P363"/>
  <c r="O363"/>
  <c r="N363"/>
  <c r="M363"/>
  <c r="Q362"/>
  <c r="P362"/>
  <c r="O362"/>
  <c r="M362"/>
  <c r="Q361"/>
  <c r="P361"/>
  <c r="O361"/>
  <c r="N361"/>
  <c r="M361"/>
  <c r="Q360"/>
  <c r="P360"/>
  <c r="O360"/>
  <c r="N360"/>
  <c r="M360"/>
  <c r="Q359"/>
  <c r="P359"/>
  <c r="O359"/>
  <c r="N359"/>
  <c r="M359"/>
  <c r="Q358"/>
  <c r="P358"/>
  <c r="O358"/>
  <c r="N358"/>
  <c r="M358"/>
  <c r="Q356"/>
  <c r="P356"/>
  <c r="O356"/>
  <c r="N356"/>
  <c r="M356"/>
  <c r="Q355"/>
  <c r="P355"/>
  <c r="O355"/>
  <c r="N355"/>
  <c r="M355"/>
  <c r="Q354"/>
  <c r="P354"/>
  <c r="N354"/>
  <c r="M354"/>
  <c r="J374"/>
  <c r="Q351"/>
  <c r="Q350" s="1"/>
  <c r="T350" s="1"/>
  <c r="P351"/>
  <c r="P350" s="1"/>
  <c r="O351"/>
  <c r="O350" s="1"/>
  <c r="N351"/>
  <c r="M351"/>
  <c r="L350"/>
  <c r="K350"/>
  <c r="L349"/>
  <c r="L382" s="1"/>
  <c r="K349"/>
  <c r="K382" s="1"/>
  <c r="J349"/>
  <c r="J382" s="1"/>
  <c r="I349"/>
  <c r="I382" s="1"/>
  <c r="Q343"/>
  <c r="P343"/>
  <c r="O343"/>
  <c r="N343"/>
  <c r="M343"/>
  <c r="Q342"/>
  <c r="P342"/>
  <c r="O342"/>
  <c r="N342"/>
  <c r="M342"/>
  <c r="Q341"/>
  <c r="P341"/>
  <c r="O341"/>
  <c r="N341"/>
  <c r="M341"/>
  <c r="Q340"/>
  <c r="P340"/>
  <c r="N340"/>
  <c r="M340"/>
  <c r="Q338"/>
  <c r="Q337" s="1"/>
  <c r="T337" s="1"/>
  <c r="P338"/>
  <c r="P337" s="1"/>
  <c r="O338"/>
  <c r="O337" s="1"/>
  <c r="N338"/>
  <c r="N337" s="1"/>
  <c r="M338"/>
  <c r="L337"/>
  <c r="K337"/>
  <c r="J337"/>
  <c r="I337"/>
  <c r="Q336"/>
  <c r="P336"/>
  <c r="O336"/>
  <c r="N336"/>
  <c r="M336"/>
  <c r="Q335"/>
  <c r="P335"/>
  <c r="O335"/>
  <c r="N335"/>
  <c r="M335"/>
  <c r="L334"/>
  <c r="K334"/>
  <c r="J334"/>
  <c r="I334"/>
  <c r="Q333"/>
  <c r="P333"/>
  <c r="O333"/>
  <c r="N333"/>
  <c r="M333"/>
  <c r="Q332"/>
  <c r="P332"/>
  <c r="O332"/>
  <c r="N332"/>
  <c r="M332"/>
  <c r="Q331"/>
  <c r="P331"/>
  <c r="O331"/>
  <c r="N331"/>
  <c r="M331"/>
  <c r="Q330"/>
  <c r="P330"/>
  <c r="O330"/>
  <c r="N330"/>
  <c r="M330"/>
  <c r="Q329"/>
  <c r="P329"/>
  <c r="O329"/>
  <c r="N329"/>
  <c r="M329"/>
  <c r="Q328"/>
  <c r="P328"/>
  <c r="O328"/>
  <c r="N328"/>
  <c r="M328"/>
  <c r="Q327"/>
  <c r="P327"/>
  <c r="O327"/>
  <c r="N327"/>
  <c r="M327"/>
  <c r="Q326"/>
  <c r="P326"/>
  <c r="O326"/>
  <c r="M326"/>
  <c r="L325"/>
  <c r="K325"/>
  <c r="J325"/>
  <c r="I325"/>
  <c r="Q324"/>
  <c r="Q323" s="1"/>
  <c r="T323" s="1"/>
  <c r="P324"/>
  <c r="P323" s="1"/>
  <c r="O324"/>
  <c r="O323" s="1"/>
  <c r="N324"/>
  <c r="N323" s="1"/>
  <c r="M324"/>
  <c r="L323"/>
  <c r="K323"/>
  <c r="J323"/>
  <c r="I323"/>
  <c r="Q322"/>
  <c r="P322"/>
  <c r="O322"/>
  <c r="N322"/>
  <c r="M322"/>
  <c r="Q321"/>
  <c r="P321"/>
  <c r="O321"/>
  <c r="N321"/>
  <c r="M321"/>
  <c r="Q320"/>
  <c r="P320"/>
  <c r="N320"/>
  <c r="M320"/>
  <c r="L319"/>
  <c r="K319"/>
  <c r="J319"/>
  <c r="I319"/>
  <c r="Q318"/>
  <c r="Q317" s="1"/>
  <c r="T317" s="1"/>
  <c r="P318"/>
  <c r="P317" s="1"/>
  <c r="O318"/>
  <c r="O317" s="1"/>
  <c r="M318"/>
  <c r="L317"/>
  <c r="K317"/>
  <c r="J317"/>
  <c r="I317"/>
  <c r="Q316"/>
  <c r="P316"/>
  <c r="O316"/>
  <c r="N316"/>
  <c r="M316"/>
  <c r="Q315"/>
  <c r="P315"/>
  <c r="O315"/>
  <c r="N315"/>
  <c r="M315"/>
  <c r="L314"/>
  <c r="K314"/>
  <c r="J314"/>
  <c r="I314"/>
  <c r="Q313"/>
  <c r="Q312" s="1"/>
  <c r="T312" s="1"/>
  <c r="P313"/>
  <c r="P312" s="1"/>
  <c r="O313"/>
  <c r="O312" s="1"/>
  <c r="N313"/>
  <c r="N312" s="1"/>
  <c r="M313"/>
  <c r="L312"/>
  <c r="K312"/>
  <c r="J312"/>
  <c r="I312"/>
  <c r="Q311"/>
  <c r="Q310" s="1"/>
  <c r="T310" s="1"/>
  <c r="P311"/>
  <c r="P310" s="1"/>
  <c r="O311"/>
  <c r="O310" s="1"/>
  <c r="N311"/>
  <c r="N310" s="1"/>
  <c r="M311"/>
  <c r="L310"/>
  <c r="K310"/>
  <c r="J310"/>
  <c r="I310"/>
  <c r="Q309"/>
  <c r="Q308" s="1"/>
  <c r="T308" s="1"/>
  <c r="P309"/>
  <c r="P308" s="1"/>
  <c r="O309"/>
  <c r="O308" s="1"/>
  <c r="N309"/>
  <c r="N308" s="1"/>
  <c r="M309"/>
  <c r="L308"/>
  <c r="K308"/>
  <c r="J308"/>
  <c r="I308"/>
  <c r="Q307"/>
  <c r="Q306" s="1"/>
  <c r="T306" s="1"/>
  <c r="P307"/>
  <c r="P306" s="1"/>
  <c r="O307"/>
  <c r="O306" s="1"/>
  <c r="N307"/>
  <c r="N306" s="1"/>
  <c r="M307"/>
  <c r="L306"/>
  <c r="K306"/>
  <c r="J306"/>
  <c r="I306"/>
  <c r="Q305"/>
  <c r="P305"/>
  <c r="O305"/>
  <c r="N305"/>
  <c r="M305"/>
  <c r="Q304"/>
  <c r="P304"/>
  <c r="N304"/>
  <c r="N303" s="1"/>
  <c r="M304"/>
  <c r="L303"/>
  <c r="K303"/>
  <c r="J303"/>
  <c r="I303"/>
  <c r="Q302"/>
  <c r="P302"/>
  <c r="O302"/>
  <c r="N302"/>
  <c r="M302"/>
  <c r="Q301"/>
  <c r="P301"/>
  <c r="O301"/>
  <c r="N301"/>
  <c r="M301"/>
  <c r="L300"/>
  <c r="K300"/>
  <c r="J300"/>
  <c r="I300"/>
  <c r="Q299"/>
  <c r="P299"/>
  <c r="O299"/>
  <c r="N299"/>
  <c r="M299"/>
  <c r="Q298"/>
  <c r="P298"/>
  <c r="O298"/>
  <c r="N298"/>
  <c r="M298"/>
  <c r="L297"/>
  <c r="K297"/>
  <c r="J297"/>
  <c r="I297"/>
  <c r="Q296"/>
  <c r="P296"/>
  <c r="O296"/>
  <c r="N296"/>
  <c r="M296"/>
  <c r="Q295"/>
  <c r="P295"/>
  <c r="O295"/>
  <c r="N295"/>
  <c r="M295"/>
  <c r="L294"/>
  <c r="K294"/>
  <c r="J294"/>
  <c r="I294"/>
  <c r="Q293"/>
  <c r="P293"/>
  <c r="O293"/>
  <c r="N293"/>
  <c r="M293"/>
  <c r="Q292"/>
  <c r="P292"/>
  <c r="O292"/>
  <c r="N292"/>
  <c r="M292"/>
  <c r="L291"/>
  <c r="K291"/>
  <c r="J291"/>
  <c r="I291"/>
  <c r="Q290"/>
  <c r="P290"/>
  <c r="O290"/>
  <c r="N290"/>
  <c r="M290"/>
  <c r="Q289"/>
  <c r="P289"/>
  <c r="O289"/>
  <c r="M289"/>
  <c r="Q288"/>
  <c r="P288"/>
  <c r="O288"/>
  <c r="N288"/>
  <c r="M288"/>
  <c r="Q287"/>
  <c r="P287"/>
  <c r="O287"/>
  <c r="N287"/>
  <c r="M287"/>
  <c r="Q286"/>
  <c r="P286"/>
  <c r="O286"/>
  <c r="M286"/>
  <c r="Q285"/>
  <c r="P285"/>
  <c r="O285"/>
  <c r="N285"/>
  <c r="M285"/>
  <c r="Q284"/>
  <c r="P284"/>
  <c r="O284"/>
  <c r="N284"/>
  <c r="M284"/>
  <c r="Q283"/>
  <c r="P283"/>
  <c r="N283"/>
  <c r="M283"/>
  <c r="Q282"/>
  <c r="P282"/>
  <c r="O282"/>
  <c r="N282"/>
  <c r="M282"/>
  <c r="Q281"/>
  <c r="P281"/>
  <c r="O281"/>
  <c r="N281"/>
  <c r="M281"/>
  <c r="Q280"/>
  <c r="P280"/>
  <c r="O280"/>
  <c r="N280"/>
  <c r="M280"/>
  <c r="L279"/>
  <c r="K279"/>
  <c r="J279"/>
  <c r="I279"/>
  <c r="Q275"/>
  <c r="P275"/>
  <c r="O275"/>
  <c r="N275"/>
  <c r="M275"/>
  <c r="Q274"/>
  <c r="P274"/>
  <c r="O274"/>
  <c r="N274"/>
  <c r="M274"/>
  <c r="L273"/>
  <c r="K273"/>
  <c r="J273"/>
  <c r="I273"/>
  <c r="Q272"/>
  <c r="P272"/>
  <c r="N272"/>
  <c r="M272"/>
  <c r="Q271"/>
  <c r="Q270" s="1"/>
  <c r="T270" s="1"/>
  <c r="P271"/>
  <c r="O271"/>
  <c r="N271"/>
  <c r="M271"/>
  <c r="L270"/>
  <c r="K270"/>
  <c r="J270"/>
  <c r="I270"/>
  <c r="Q267"/>
  <c r="Q266" s="1"/>
  <c r="T266" s="1"/>
  <c r="P267"/>
  <c r="P266" s="1"/>
  <c r="O267"/>
  <c r="O266" s="1"/>
  <c r="N267"/>
  <c r="N266" s="1"/>
  <c r="M267"/>
  <c r="L266"/>
  <c r="K266"/>
  <c r="J266"/>
  <c r="I266"/>
  <c r="Q265"/>
  <c r="P265"/>
  <c r="O265"/>
  <c r="N265"/>
  <c r="M265"/>
  <c r="Q264"/>
  <c r="P264"/>
  <c r="O264"/>
  <c r="N264"/>
  <c r="M264"/>
  <c r="L263"/>
  <c r="K263"/>
  <c r="J263"/>
  <c r="I263"/>
  <c r="Q262"/>
  <c r="P262"/>
  <c r="O262"/>
  <c r="N262"/>
  <c r="M262"/>
  <c r="Q261"/>
  <c r="P261"/>
  <c r="O261"/>
  <c r="N261"/>
  <c r="M261"/>
  <c r="Q260"/>
  <c r="P260"/>
  <c r="O260"/>
  <c r="N260"/>
  <c r="M260"/>
  <c r="Q259"/>
  <c r="P259"/>
  <c r="O259"/>
  <c r="N259"/>
  <c r="M259"/>
  <c r="Q258"/>
  <c r="P258"/>
  <c r="O258"/>
  <c r="N258"/>
  <c r="M258"/>
  <c r="Q257"/>
  <c r="P257"/>
  <c r="O257"/>
  <c r="N257"/>
  <c r="M257"/>
  <c r="L256"/>
  <c r="K256"/>
  <c r="J256"/>
  <c r="I256"/>
  <c r="Q255"/>
  <c r="P255"/>
  <c r="O255"/>
  <c r="N255"/>
  <c r="M255"/>
  <c r="Q254"/>
  <c r="P254"/>
  <c r="O254"/>
  <c r="N254"/>
  <c r="M254"/>
  <c r="L253"/>
  <c r="K253"/>
  <c r="J253"/>
  <c r="I253"/>
  <c r="Q252"/>
  <c r="P252"/>
  <c r="O252"/>
  <c r="N252"/>
  <c r="M252"/>
  <c r="Q251"/>
  <c r="P251"/>
  <c r="O251"/>
  <c r="N251"/>
  <c r="M251"/>
  <c r="L250"/>
  <c r="K250"/>
  <c r="J250"/>
  <c r="I250"/>
  <c r="Q249"/>
  <c r="P249"/>
  <c r="O249"/>
  <c r="N249"/>
  <c r="M249"/>
  <c r="Q248"/>
  <c r="P248"/>
  <c r="O248"/>
  <c r="N248"/>
  <c r="M248"/>
  <c r="L247"/>
  <c r="K247"/>
  <c r="J247"/>
  <c r="I247"/>
  <c r="Q246"/>
  <c r="P246"/>
  <c r="O246"/>
  <c r="N246"/>
  <c r="M246"/>
  <c r="Q245"/>
  <c r="P245"/>
  <c r="O245"/>
  <c r="N245"/>
  <c r="M245"/>
  <c r="L244"/>
  <c r="K244"/>
  <c r="J244"/>
  <c r="I244"/>
  <c r="Q243"/>
  <c r="Q242" s="1"/>
  <c r="T242" s="1"/>
  <c r="P243"/>
  <c r="P242" s="1"/>
  <c r="O243"/>
  <c r="O242" s="1"/>
  <c r="N243"/>
  <c r="N242" s="1"/>
  <c r="M243"/>
  <c r="L242"/>
  <c r="K242"/>
  <c r="J242"/>
  <c r="I242"/>
  <c r="Q241"/>
  <c r="Q240" s="1"/>
  <c r="T240" s="1"/>
  <c r="P241"/>
  <c r="P240" s="1"/>
  <c r="O241"/>
  <c r="O240" s="1"/>
  <c r="N241"/>
  <c r="N240" s="1"/>
  <c r="M241"/>
  <c r="L240"/>
  <c r="K240"/>
  <c r="J240"/>
  <c r="I240"/>
  <c r="Q239"/>
  <c r="P239"/>
  <c r="O239"/>
  <c r="N239"/>
  <c r="M239"/>
  <c r="Q238"/>
  <c r="P238"/>
  <c r="O238"/>
  <c r="N238"/>
  <c r="M238"/>
  <c r="Q237"/>
  <c r="P237"/>
  <c r="O237"/>
  <c r="N237"/>
  <c r="M237"/>
  <c r="Q236"/>
  <c r="P236"/>
  <c r="O236"/>
  <c r="M236"/>
  <c r="Q235"/>
  <c r="P235"/>
  <c r="O235"/>
  <c r="N235"/>
  <c r="M235"/>
  <c r="L234"/>
  <c r="K234"/>
  <c r="J234"/>
  <c r="I234"/>
  <c r="Q233"/>
  <c r="Q232" s="1"/>
  <c r="T232" s="1"/>
  <c r="P233"/>
  <c r="P232" s="1"/>
  <c r="O233"/>
  <c r="O232" s="1"/>
  <c r="N233"/>
  <c r="N232" s="1"/>
  <c r="M233"/>
  <c r="L232"/>
  <c r="K232"/>
  <c r="J232"/>
  <c r="I232"/>
  <c r="Q231"/>
  <c r="P231"/>
  <c r="O231"/>
  <c r="N231"/>
  <c r="M231"/>
  <c r="Q230"/>
  <c r="P230"/>
  <c r="O230"/>
  <c r="N230"/>
  <c r="M230"/>
  <c r="Q229"/>
  <c r="P229"/>
  <c r="O229"/>
  <c r="N229"/>
  <c r="M229"/>
  <c r="Q228"/>
  <c r="P228"/>
  <c r="O228"/>
  <c r="N228"/>
  <c r="M228"/>
  <c r="Q227"/>
  <c r="P227"/>
  <c r="O227"/>
  <c r="N227"/>
  <c r="M227"/>
  <c r="Q226"/>
  <c r="P226"/>
  <c r="N226"/>
  <c r="M226"/>
  <c r="L225"/>
  <c r="K225"/>
  <c r="J225"/>
  <c r="I225"/>
  <c r="Q222"/>
  <c r="Q221" s="1"/>
  <c r="T221" s="1"/>
  <c r="P222"/>
  <c r="P221" s="1"/>
  <c r="O222"/>
  <c r="O221" s="1"/>
  <c r="N222"/>
  <c r="N221" s="1"/>
  <c r="M222"/>
  <c r="L221"/>
  <c r="K221"/>
  <c r="J221"/>
  <c r="I221"/>
  <c r="Q220"/>
  <c r="P220"/>
  <c r="O220"/>
  <c r="N220"/>
  <c r="M220"/>
  <c r="Q219"/>
  <c r="P219"/>
  <c r="O219"/>
  <c r="N219"/>
  <c r="M219"/>
  <c r="Q218"/>
  <c r="P218"/>
  <c r="O218"/>
  <c r="N218"/>
  <c r="M218"/>
  <c r="L217"/>
  <c r="K217"/>
  <c r="J217"/>
  <c r="I217"/>
  <c r="Q216"/>
  <c r="Q215" s="1"/>
  <c r="T215" s="1"/>
  <c r="P216"/>
  <c r="P215" s="1"/>
  <c r="O216"/>
  <c r="O215" s="1"/>
  <c r="N216"/>
  <c r="N215" s="1"/>
  <c r="M216"/>
  <c r="L215"/>
  <c r="K215"/>
  <c r="J215"/>
  <c r="I215"/>
  <c r="Q214"/>
  <c r="Q213" s="1"/>
  <c r="T213" s="1"/>
  <c r="P214"/>
  <c r="P213" s="1"/>
  <c r="O214"/>
  <c r="O213" s="1"/>
  <c r="N214"/>
  <c r="M214"/>
  <c r="L213"/>
  <c r="K213"/>
  <c r="J213"/>
  <c r="I213"/>
  <c r="Q212"/>
  <c r="P212"/>
  <c r="O212"/>
  <c r="N212"/>
  <c r="M212"/>
  <c r="Q211"/>
  <c r="P211"/>
  <c r="N211"/>
  <c r="M211"/>
  <c r="L210"/>
  <c r="K210"/>
  <c r="J210"/>
  <c r="I210"/>
  <c r="Q209"/>
  <c r="P209"/>
  <c r="O209"/>
  <c r="M209"/>
  <c r="Q208"/>
  <c r="P208"/>
  <c r="O208"/>
  <c r="N208"/>
  <c r="M208"/>
  <c r="L207"/>
  <c r="K207"/>
  <c r="J207"/>
  <c r="I207"/>
  <c r="Q206"/>
  <c r="Q205" s="1"/>
  <c r="T205" s="1"/>
  <c r="P206"/>
  <c r="P205" s="1"/>
  <c r="O206"/>
  <c r="O205" s="1"/>
  <c r="N206"/>
  <c r="N205" s="1"/>
  <c r="M206"/>
  <c r="L205"/>
  <c r="K205"/>
  <c r="J205"/>
  <c r="I205"/>
  <c r="Q204"/>
  <c r="P204"/>
  <c r="O204"/>
  <c r="N204"/>
  <c r="M204"/>
  <c r="Q203"/>
  <c r="P203"/>
  <c r="O203"/>
  <c r="N203"/>
  <c r="M203"/>
  <c r="L202"/>
  <c r="K202"/>
  <c r="J202"/>
  <c r="I202"/>
  <c r="Q201"/>
  <c r="P201"/>
  <c r="O201"/>
  <c r="N201"/>
  <c r="M201"/>
  <c r="Q200"/>
  <c r="P200"/>
  <c r="O200"/>
  <c r="N200"/>
  <c r="M200"/>
  <c r="Q199"/>
  <c r="P199"/>
  <c r="O199"/>
  <c r="N199"/>
  <c r="M199"/>
  <c r="Q198"/>
  <c r="P198"/>
  <c r="O198"/>
  <c r="N198"/>
  <c r="M198"/>
  <c r="L197"/>
  <c r="K197"/>
  <c r="J197"/>
  <c r="I197"/>
  <c r="Q196"/>
  <c r="P196"/>
  <c r="O196"/>
  <c r="N196"/>
  <c r="M196"/>
  <c r="Q195"/>
  <c r="O195"/>
  <c r="N195"/>
  <c r="P195"/>
  <c r="Q194"/>
  <c r="O194"/>
  <c r="N194"/>
  <c r="Q193"/>
  <c r="O193"/>
  <c r="N193"/>
  <c r="P193"/>
  <c r="Q192"/>
  <c r="O192"/>
  <c r="N192"/>
  <c r="M192"/>
  <c r="Q191"/>
  <c r="P191"/>
  <c r="O191"/>
  <c r="N191"/>
  <c r="M191"/>
  <c r="Q190"/>
  <c r="P190"/>
  <c r="N190"/>
  <c r="M190"/>
  <c r="Q189"/>
  <c r="P189"/>
  <c r="O189"/>
  <c r="N189"/>
  <c r="M189"/>
  <c r="L188"/>
  <c r="J188"/>
  <c r="I188"/>
  <c r="Q187"/>
  <c r="P187"/>
  <c r="O187"/>
  <c r="N187"/>
  <c r="M187"/>
  <c r="Q186"/>
  <c r="P186"/>
  <c r="O186"/>
  <c r="N186"/>
  <c r="M186"/>
  <c r="L185"/>
  <c r="K185"/>
  <c r="J185"/>
  <c r="I185"/>
  <c r="Q184"/>
  <c r="P184"/>
  <c r="O184"/>
  <c r="N184"/>
  <c r="M184"/>
  <c r="Q183"/>
  <c r="P183"/>
  <c r="O183"/>
  <c r="N183"/>
  <c r="M183"/>
  <c r="L182"/>
  <c r="K182"/>
  <c r="J182"/>
  <c r="I182"/>
  <c r="Q179"/>
  <c r="P179"/>
  <c r="O179"/>
  <c r="N179"/>
  <c r="M179"/>
  <c r="Q178"/>
  <c r="P178"/>
  <c r="O178"/>
  <c r="M178"/>
  <c r="Q177"/>
  <c r="P177"/>
  <c r="O177"/>
  <c r="N177"/>
  <c r="M177"/>
  <c r="Q176"/>
  <c r="P176"/>
  <c r="O176"/>
  <c r="N176"/>
  <c r="M176"/>
  <c r="L175"/>
  <c r="K175"/>
  <c r="J175"/>
  <c r="I175"/>
  <c r="Q174"/>
  <c r="Q173" s="1"/>
  <c r="T173" s="1"/>
  <c r="P174"/>
  <c r="P173" s="1"/>
  <c r="O174"/>
  <c r="O173" s="1"/>
  <c r="N174"/>
  <c r="N173" s="1"/>
  <c r="M174"/>
  <c r="L173"/>
  <c r="K173"/>
  <c r="J173"/>
  <c r="I173"/>
  <c r="Q172"/>
  <c r="P172"/>
  <c r="O172"/>
  <c r="N172"/>
  <c r="M172"/>
  <c r="Q171"/>
  <c r="P171"/>
  <c r="O171"/>
  <c r="N171"/>
  <c r="M171"/>
  <c r="Q170"/>
  <c r="P170"/>
  <c r="O170"/>
  <c r="N170"/>
  <c r="M170"/>
  <c r="Q169"/>
  <c r="P169"/>
  <c r="O169"/>
  <c r="N169"/>
  <c r="M169"/>
  <c r="L168"/>
  <c r="K168"/>
  <c r="J168"/>
  <c r="I168"/>
  <c r="Q167"/>
  <c r="P167"/>
  <c r="O167"/>
  <c r="N167"/>
  <c r="M167"/>
  <c r="Q166"/>
  <c r="P166"/>
  <c r="O166"/>
  <c r="N166"/>
  <c r="M166"/>
  <c r="L165"/>
  <c r="K165"/>
  <c r="J165"/>
  <c r="I165"/>
  <c r="Q162"/>
  <c r="P162"/>
  <c r="O162"/>
  <c r="N162"/>
  <c r="M162"/>
  <c r="Q161"/>
  <c r="P161"/>
  <c r="O161"/>
  <c r="N161"/>
  <c r="M161"/>
  <c r="Q160"/>
  <c r="P160"/>
  <c r="O160"/>
  <c r="N160"/>
  <c r="M160"/>
  <c r="Q159"/>
  <c r="P159"/>
  <c r="O159"/>
  <c r="N159"/>
  <c r="M159"/>
  <c r="Q158"/>
  <c r="P158"/>
  <c r="O158"/>
  <c r="N158"/>
  <c r="M158"/>
  <c r="Q157"/>
  <c r="P157"/>
  <c r="O157"/>
  <c r="N157"/>
  <c r="M157"/>
  <c r="L156"/>
  <c r="K156"/>
  <c r="J156"/>
  <c r="I156"/>
  <c r="Q155"/>
  <c r="P155"/>
  <c r="O155"/>
  <c r="N155"/>
  <c r="M155"/>
  <c r="L154"/>
  <c r="K154"/>
  <c r="J154"/>
  <c r="I154"/>
  <c r="Q153"/>
  <c r="Q152" s="1"/>
  <c r="T152" s="1"/>
  <c r="P153"/>
  <c r="P152" s="1"/>
  <c r="O153"/>
  <c r="O152" s="1"/>
  <c r="N153"/>
  <c r="N152" s="1"/>
  <c r="M153"/>
  <c r="L152"/>
  <c r="K152"/>
  <c r="J152"/>
  <c r="I152"/>
  <c r="Q151"/>
  <c r="Q150" s="1"/>
  <c r="T150" s="1"/>
  <c r="P151"/>
  <c r="P150" s="1"/>
  <c r="O151"/>
  <c r="O150" s="1"/>
  <c r="N151"/>
  <c r="M151"/>
  <c r="L150"/>
  <c r="K150"/>
  <c r="J150"/>
  <c r="I150"/>
  <c r="Q149"/>
  <c r="P149"/>
  <c r="O149"/>
  <c r="N149"/>
  <c r="M149"/>
  <c r="Q148"/>
  <c r="P148"/>
  <c r="O148"/>
  <c r="N148"/>
  <c r="M148"/>
  <c r="Q147"/>
  <c r="P147"/>
  <c r="O147"/>
  <c r="N147"/>
  <c r="M147"/>
  <c r="Q146"/>
  <c r="P146"/>
  <c r="O146"/>
  <c r="N146"/>
  <c r="M146"/>
  <c r="Q145"/>
  <c r="P145"/>
  <c r="O145"/>
  <c r="N145"/>
  <c r="M145"/>
  <c r="Q144"/>
  <c r="P144"/>
  <c r="O144"/>
  <c r="M144"/>
  <c r="Q143"/>
  <c r="P143"/>
  <c r="O143"/>
  <c r="N143"/>
  <c r="M143"/>
  <c r="Q142"/>
  <c r="P142"/>
  <c r="O142"/>
  <c r="N142"/>
  <c r="M142"/>
  <c r="Q141"/>
  <c r="P141"/>
  <c r="O141"/>
  <c r="N141"/>
  <c r="M141"/>
  <c r="Q140"/>
  <c r="P140"/>
  <c r="O140"/>
  <c r="N140"/>
  <c r="M140"/>
  <c r="Q139"/>
  <c r="P139"/>
  <c r="O139"/>
  <c r="N139"/>
  <c r="M139"/>
  <c r="Q138"/>
  <c r="P138"/>
  <c r="O138"/>
  <c r="N138"/>
  <c r="M138"/>
  <c r="Q137"/>
  <c r="P137"/>
  <c r="O137"/>
  <c r="N137"/>
  <c r="M137"/>
  <c r="Q136"/>
  <c r="P136"/>
  <c r="O136"/>
  <c r="N136"/>
  <c r="M136"/>
  <c r="Q135"/>
  <c r="P135"/>
  <c r="O135"/>
  <c r="N135"/>
  <c r="M135"/>
  <c r="Q134"/>
  <c r="P134"/>
  <c r="O134"/>
  <c r="N134"/>
  <c r="M134"/>
  <c r="Q133"/>
  <c r="P133"/>
  <c r="O133"/>
  <c r="N133"/>
  <c r="M133"/>
  <c r="Q132"/>
  <c r="P132"/>
  <c r="O132"/>
  <c r="N132"/>
  <c r="M132"/>
  <c r="Q131"/>
  <c r="P131"/>
  <c r="O131"/>
  <c r="N131"/>
  <c r="M131"/>
  <c r="Q130"/>
  <c r="P130"/>
  <c r="O130"/>
  <c r="N130"/>
  <c r="M130"/>
  <c r="Q129"/>
  <c r="P129"/>
  <c r="O129"/>
  <c r="N129"/>
  <c r="M129"/>
  <c r="Q128"/>
  <c r="P128"/>
  <c r="O128"/>
  <c r="N128"/>
  <c r="M128"/>
  <c r="Q127"/>
  <c r="P127"/>
  <c r="N127"/>
  <c r="M127"/>
  <c r="Q126"/>
  <c r="P126"/>
  <c r="O126"/>
  <c r="N126"/>
  <c r="M126"/>
  <c r="L125"/>
  <c r="K125"/>
  <c r="J125"/>
  <c r="I125"/>
  <c r="Q124"/>
  <c r="Q123" s="1"/>
  <c r="T123" s="1"/>
  <c r="P124"/>
  <c r="P123" s="1"/>
  <c r="O124"/>
  <c r="O123" s="1"/>
  <c r="N124"/>
  <c r="N123" s="1"/>
  <c r="M124"/>
  <c r="L123"/>
  <c r="K123"/>
  <c r="J123"/>
  <c r="I123"/>
  <c r="Q122"/>
  <c r="P122"/>
  <c r="O122"/>
  <c r="N122"/>
  <c r="M122"/>
  <c r="Q121"/>
  <c r="P121"/>
  <c r="O121"/>
  <c r="N121"/>
  <c r="M121"/>
  <c r="Q120"/>
  <c r="P120"/>
  <c r="O120"/>
  <c r="N120"/>
  <c r="M120"/>
  <c r="Q119"/>
  <c r="P119"/>
  <c r="O119"/>
  <c r="N119"/>
  <c r="M119"/>
  <c r="L118"/>
  <c r="K118"/>
  <c r="J118"/>
  <c r="I118"/>
  <c r="Q117"/>
  <c r="P117"/>
  <c r="O117"/>
  <c r="M117"/>
  <c r="Q116"/>
  <c r="P116"/>
  <c r="O116"/>
  <c r="N116"/>
  <c r="M116"/>
  <c r="L115"/>
  <c r="K115"/>
  <c r="J115"/>
  <c r="I115"/>
  <c r="Q114"/>
  <c r="P114"/>
  <c r="O114"/>
  <c r="N114"/>
  <c r="M114"/>
  <c r="Q113"/>
  <c r="P113"/>
  <c r="O113"/>
  <c r="N113"/>
  <c r="M113"/>
  <c r="Q112"/>
  <c r="P112"/>
  <c r="O112"/>
  <c r="N112"/>
  <c r="M112"/>
  <c r="Q111"/>
  <c r="P111"/>
  <c r="O111"/>
  <c r="N111"/>
  <c r="M111"/>
  <c r="Q110"/>
  <c r="P110"/>
  <c r="O110"/>
  <c r="N110"/>
  <c r="M110"/>
  <c r="Q109"/>
  <c r="P109"/>
  <c r="O109"/>
  <c r="M109"/>
  <c r="L108"/>
  <c r="K108"/>
  <c r="J108"/>
  <c r="I108"/>
  <c r="Q107"/>
  <c r="P107"/>
  <c r="O107"/>
  <c r="N107"/>
  <c r="M107"/>
  <c r="Q106"/>
  <c r="P106"/>
  <c r="O106"/>
  <c r="N106"/>
  <c r="M106"/>
  <c r="Q105"/>
  <c r="P105"/>
  <c r="O105"/>
  <c r="N105"/>
  <c r="M105"/>
  <c r="L104"/>
  <c r="K104"/>
  <c r="J104"/>
  <c r="I104"/>
  <c r="Q103"/>
  <c r="P103"/>
  <c r="O103"/>
  <c r="N103"/>
  <c r="M103"/>
  <c r="Q102"/>
  <c r="P102"/>
  <c r="O102"/>
  <c r="N102"/>
  <c r="M102"/>
  <c r="Q101"/>
  <c r="P101"/>
  <c r="O101"/>
  <c r="N101"/>
  <c r="M101"/>
  <c r="Q100"/>
  <c r="P100"/>
  <c r="O100"/>
  <c r="N100"/>
  <c r="M100"/>
  <c r="Q99"/>
  <c r="P99"/>
  <c r="O99"/>
  <c r="N99"/>
  <c r="M99"/>
  <c r="Q98"/>
  <c r="P98"/>
  <c r="O98"/>
  <c r="N98"/>
  <c r="M98"/>
  <c r="Q97"/>
  <c r="P97"/>
  <c r="O97"/>
  <c r="N97"/>
  <c r="M97"/>
  <c r="Q96"/>
  <c r="P96"/>
  <c r="O96"/>
  <c r="M96"/>
  <c r="Q95"/>
  <c r="P95"/>
  <c r="O95"/>
  <c r="N95"/>
  <c r="M95"/>
  <c r="Q94"/>
  <c r="P94"/>
  <c r="O94"/>
  <c r="N94"/>
  <c r="M94"/>
  <c r="Q93"/>
  <c r="P93"/>
  <c r="O93"/>
  <c r="N93"/>
  <c r="M93"/>
  <c r="L92"/>
  <c r="K92"/>
  <c r="J92"/>
  <c r="I92"/>
  <c r="Q91"/>
  <c r="Q90" s="1"/>
  <c r="T90" s="1"/>
  <c r="P91"/>
  <c r="P90" s="1"/>
  <c r="O91"/>
  <c r="O90" s="1"/>
  <c r="N91"/>
  <c r="N90" s="1"/>
  <c r="M91"/>
  <c r="L90"/>
  <c r="K90"/>
  <c r="J90"/>
  <c r="I90"/>
  <c r="Q89"/>
  <c r="Q88" s="1"/>
  <c r="T88" s="1"/>
  <c r="P89"/>
  <c r="P88" s="1"/>
  <c r="O89"/>
  <c r="O88" s="1"/>
  <c r="N89"/>
  <c r="N88" s="1"/>
  <c r="M89"/>
  <c r="L88"/>
  <c r="K88"/>
  <c r="J88"/>
  <c r="I88"/>
  <c r="Q87"/>
  <c r="Q86" s="1"/>
  <c r="T86" s="1"/>
  <c r="P86"/>
  <c r="O87"/>
  <c r="O86" s="1"/>
  <c r="N87"/>
  <c r="N86" s="1"/>
  <c r="M87"/>
  <c r="L86"/>
  <c r="K86"/>
  <c r="J86"/>
  <c r="I86"/>
  <c r="Q85"/>
  <c r="Q84" s="1"/>
  <c r="T84" s="1"/>
  <c r="P85"/>
  <c r="P84" s="1"/>
  <c r="O85"/>
  <c r="O84" s="1"/>
  <c r="N85"/>
  <c r="N84" s="1"/>
  <c r="M85"/>
  <c r="L84"/>
  <c r="K84"/>
  <c r="J84"/>
  <c r="I84"/>
  <c r="Q82"/>
  <c r="T82" s="1"/>
  <c r="P82"/>
  <c r="O82"/>
  <c r="N82"/>
  <c r="L82"/>
  <c r="K82"/>
  <c r="J82"/>
  <c r="I82"/>
  <c r="Q81"/>
  <c r="P81"/>
  <c r="O81"/>
  <c r="N81"/>
  <c r="M81"/>
  <c r="Q80"/>
  <c r="P80"/>
  <c r="O80"/>
  <c r="N80"/>
  <c r="M80"/>
  <c r="L79"/>
  <c r="K79"/>
  <c r="J79"/>
  <c r="I79"/>
  <c r="Q78"/>
  <c r="P78"/>
  <c r="O78"/>
  <c r="N78"/>
  <c r="M78"/>
  <c r="Q77"/>
  <c r="P77"/>
  <c r="O77"/>
  <c r="N77"/>
  <c r="M77"/>
  <c r="Q76"/>
  <c r="P76"/>
  <c r="O76"/>
  <c r="N76"/>
  <c r="M76"/>
  <c r="L75"/>
  <c r="K75"/>
  <c r="J75"/>
  <c r="I75"/>
  <c r="Q74"/>
  <c r="P74"/>
  <c r="O74"/>
  <c r="N74"/>
  <c r="M74"/>
  <c r="Q73"/>
  <c r="P73"/>
  <c r="O73"/>
  <c r="N73"/>
  <c r="M73"/>
  <c r="L72"/>
  <c r="K72"/>
  <c r="J72"/>
  <c r="I72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L67"/>
  <c r="K67"/>
  <c r="J67"/>
  <c r="I67"/>
  <c r="Q66"/>
  <c r="Q65" s="1"/>
  <c r="T65" s="1"/>
  <c r="P66"/>
  <c r="P65" s="1"/>
  <c r="O66"/>
  <c r="O65" s="1"/>
  <c r="N66"/>
  <c r="M66"/>
  <c r="L65"/>
  <c r="K65"/>
  <c r="J65"/>
  <c r="I65"/>
  <c r="Q64"/>
  <c r="P64"/>
  <c r="O64"/>
  <c r="N64"/>
  <c r="M64"/>
  <c r="Q63"/>
  <c r="P63"/>
  <c r="O63"/>
  <c r="N63"/>
  <c r="M63"/>
  <c r="Q62"/>
  <c r="P62"/>
  <c r="O62"/>
  <c r="N62"/>
  <c r="M62"/>
  <c r="L61"/>
  <c r="K61"/>
  <c r="J61"/>
  <c r="I61"/>
  <c r="Q60"/>
  <c r="P60"/>
  <c r="O60"/>
  <c r="N60"/>
  <c r="M60"/>
  <c r="Q59"/>
  <c r="P59"/>
  <c r="O59"/>
  <c r="N59"/>
  <c r="M59"/>
  <c r="L58"/>
  <c r="K58"/>
  <c r="J58"/>
  <c r="I58"/>
  <c r="Q57"/>
  <c r="P57"/>
  <c r="O57"/>
  <c r="N57"/>
  <c r="M57"/>
  <c r="Q56"/>
  <c r="P56"/>
  <c r="O56"/>
  <c r="N56"/>
  <c r="M56"/>
  <c r="L55"/>
  <c r="K55"/>
  <c r="J55"/>
  <c r="I55"/>
  <c r="Q54"/>
  <c r="P54"/>
  <c r="O54"/>
  <c r="N54"/>
  <c r="M54"/>
  <c r="Q53"/>
  <c r="P53"/>
  <c r="O53"/>
  <c r="N53"/>
  <c r="M53"/>
  <c r="Q52"/>
  <c r="P52"/>
  <c r="O52"/>
  <c r="N52"/>
  <c r="M52"/>
  <c r="Q51"/>
  <c r="P51"/>
  <c r="O51"/>
  <c r="N51"/>
  <c r="M51"/>
  <c r="L50"/>
  <c r="K50"/>
  <c r="J50"/>
  <c r="I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L45"/>
  <c r="K45"/>
  <c r="J45"/>
  <c r="I45"/>
  <c r="Q44"/>
  <c r="P44"/>
  <c r="O44"/>
  <c r="N44"/>
  <c r="M44"/>
  <c r="Q43"/>
  <c r="P43"/>
  <c r="O43"/>
  <c r="N43"/>
  <c r="M43"/>
  <c r="L42"/>
  <c r="K42"/>
  <c r="J42"/>
  <c r="I42"/>
  <c r="Q41"/>
  <c r="P41"/>
  <c r="O41"/>
  <c r="N41"/>
  <c r="M41"/>
  <c r="Q40"/>
  <c r="P40"/>
  <c r="O40"/>
  <c r="N40"/>
  <c r="M40"/>
  <c r="L39"/>
  <c r="K39"/>
  <c r="J39"/>
  <c r="I39"/>
  <c r="Q38"/>
  <c r="P38"/>
  <c r="O38"/>
  <c r="N38"/>
  <c r="M38"/>
  <c r="Q37"/>
  <c r="P37"/>
  <c r="O37"/>
  <c r="N37"/>
  <c r="M37"/>
  <c r="L36"/>
  <c r="K36"/>
  <c r="J36"/>
  <c r="I36"/>
  <c r="Q35"/>
  <c r="P35"/>
  <c r="O35"/>
  <c r="N35"/>
  <c r="M35"/>
  <c r="Q34"/>
  <c r="P34"/>
  <c r="O34"/>
  <c r="N34"/>
  <c r="M34"/>
  <c r="Q33"/>
  <c r="P33"/>
  <c r="O33"/>
  <c r="N33"/>
  <c r="M33"/>
  <c r="Q32"/>
  <c r="P32"/>
  <c r="O32"/>
  <c r="N32"/>
  <c r="M32"/>
  <c r="Q31"/>
  <c r="P31"/>
  <c r="O31"/>
  <c r="N31"/>
  <c r="M31"/>
  <c r="Q30"/>
  <c r="P30"/>
  <c r="O30"/>
  <c r="N30"/>
  <c r="M30"/>
  <c r="Q29"/>
  <c r="P29"/>
  <c r="O29"/>
  <c r="N29"/>
  <c r="M29"/>
  <c r="Q28"/>
  <c r="P28"/>
  <c r="O28"/>
  <c r="N28"/>
  <c r="M28"/>
  <c r="Q27"/>
  <c r="P27"/>
  <c r="O27"/>
  <c r="N27"/>
  <c r="M27"/>
  <c r="L26"/>
  <c r="K26"/>
  <c r="J26"/>
  <c r="I26"/>
  <c r="Q25"/>
  <c r="Q24" s="1"/>
  <c r="T24" s="1"/>
  <c r="P25"/>
  <c r="P24" s="1"/>
  <c r="O25"/>
  <c r="O24" s="1"/>
  <c r="N25"/>
  <c r="M25"/>
  <c r="L24"/>
  <c r="K24"/>
  <c r="J24"/>
  <c r="I24"/>
  <c r="Q23"/>
  <c r="P23"/>
  <c r="O23"/>
  <c r="N23"/>
  <c r="M23"/>
  <c r="Q22"/>
  <c r="P22"/>
  <c r="N22"/>
  <c r="M22"/>
  <c r="L21"/>
  <c r="K21"/>
  <c r="J21"/>
  <c r="I21"/>
  <c r="Q20"/>
  <c r="P20"/>
  <c r="O20"/>
  <c r="N20"/>
  <c r="M20"/>
  <c r="Q19"/>
  <c r="P19"/>
  <c r="O19"/>
  <c r="N19"/>
  <c r="M19"/>
  <c r="L18"/>
  <c r="K18"/>
  <c r="J18"/>
  <c r="I18"/>
  <c r="Q17"/>
  <c r="P17"/>
  <c r="P16" s="1"/>
  <c r="O17"/>
  <c r="O16" s="1"/>
  <c r="N17"/>
  <c r="N16" s="1"/>
  <c r="M17"/>
  <c r="Q15"/>
  <c r="P15"/>
  <c r="O15"/>
  <c r="N15"/>
  <c r="M15"/>
  <c r="Q14"/>
  <c r="P14"/>
  <c r="O14"/>
  <c r="N14"/>
  <c r="M14"/>
  <c r="L13"/>
  <c r="K13"/>
  <c r="J13"/>
  <c r="I13"/>
  <c r="Q12"/>
  <c r="P12"/>
  <c r="O12"/>
  <c r="M12"/>
  <c r="L11"/>
  <c r="K11"/>
  <c r="J11"/>
  <c r="I11"/>
  <c r="Q10"/>
  <c r="P10"/>
  <c r="O10"/>
  <c r="N10"/>
  <c r="M10"/>
  <c r="Q9"/>
  <c r="P9"/>
  <c r="O9"/>
  <c r="N9"/>
  <c r="M9"/>
  <c r="Q8"/>
  <c r="P8"/>
  <c r="O8"/>
  <c r="N8"/>
  <c r="M8"/>
  <c r="Q7"/>
  <c r="P7"/>
  <c r="O7"/>
  <c r="N7"/>
  <c r="M7"/>
  <c r="L6"/>
  <c r="K6"/>
  <c r="J6"/>
  <c r="I6"/>
  <c r="L376" i="13"/>
  <c r="K376"/>
  <c r="J376"/>
  <c r="I376"/>
  <c r="L375"/>
  <c r="K375"/>
  <c r="J375"/>
  <c r="I375"/>
  <c r="Q373"/>
  <c r="P373"/>
  <c r="O373"/>
  <c r="N373"/>
  <c r="M373"/>
  <c r="Q372"/>
  <c r="P372"/>
  <c r="O372"/>
  <c r="N372"/>
  <c r="M372"/>
  <c r="Q371"/>
  <c r="P371"/>
  <c r="O371"/>
  <c r="N371"/>
  <c r="M371"/>
  <c r="Q370"/>
  <c r="P370"/>
  <c r="M370"/>
  <c r="Q369"/>
  <c r="P369"/>
  <c r="O369"/>
  <c r="M369"/>
  <c r="Q368"/>
  <c r="P368"/>
  <c r="O368"/>
  <c r="N368"/>
  <c r="M368"/>
  <c r="Q367"/>
  <c r="P367"/>
  <c r="M367"/>
  <c r="Q366"/>
  <c r="P366"/>
  <c r="O366"/>
  <c r="N366"/>
  <c r="M366"/>
  <c r="Q365"/>
  <c r="P365"/>
  <c r="O365"/>
  <c r="M365"/>
  <c r="Q364"/>
  <c r="P364"/>
  <c r="M364"/>
  <c r="Q363"/>
  <c r="P363"/>
  <c r="O363"/>
  <c r="N363"/>
  <c r="M363"/>
  <c r="Q362"/>
  <c r="P362"/>
  <c r="O362"/>
  <c r="M362"/>
  <c r="Q361"/>
  <c r="P361"/>
  <c r="O361"/>
  <c r="N361"/>
  <c r="M361"/>
  <c r="Q360"/>
  <c r="P360"/>
  <c r="O360"/>
  <c r="N360"/>
  <c r="M360"/>
  <c r="Q359"/>
  <c r="P359"/>
  <c r="O359"/>
  <c r="N359"/>
  <c r="M359"/>
  <c r="Q358"/>
  <c r="P358"/>
  <c r="O358"/>
  <c r="N358"/>
  <c r="M358"/>
  <c r="Q356"/>
  <c r="P356"/>
  <c r="O356"/>
  <c r="N356"/>
  <c r="M356"/>
  <c r="Q355"/>
  <c r="P355"/>
  <c r="O355"/>
  <c r="N355"/>
  <c r="M355"/>
  <c r="Q354"/>
  <c r="P354"/>
  <c r="N354"/>
  <c r="M354"/>
  <c r="L352"/>
  <c r="K352"/>
  <c r="J352"/>
  <c r="Q351"/>
  <c r="P351"/>
  <c r="P350" s="1"/>
  <c r="O351"/>
  <c r="O350" s="1"/>
  <c r="N351"/>
  <c r="M351"/>
  <c r="L350"/>
  <c r="K350"/>
  <c r="L349"/>
  <c r="L382" s="1"/>
  <c r="K349"/>
  <c r="K382" s="1"/>
  <c r="J349"/>
  <c r="J382" s="1"/>
  <c r="I349"/>
  <c r="I382" s="1"/>
  <c r="Q343"/>
  <c r="P343"/>
  <c r="O343"/>
  <c r="N343"/>
  <c r="M343"/>
  <c r="Q342"/>
  <c r="P342"/>
  <c r="O342"/>
  <c r="N342"/>
  <c r="M342"/>
  <c r="Q341"/>
  <c r="P341"/>
  <c r="O341"/>
  <c r="N341"/>
  <c r="M341"/>
  <c r="Q340"/>
  <c r="P340"/>
  <c r="N340"/>
  <c r="M340"/>
  <c r="Q338"/>
  <c r="Q337" s="1"/>
  <c r="T337" s="1"/>
  <c r="S337" i="14" s="1"/>
  <c r="P338" i="13"/>
  <c r="P337" s="1"/>
  <c r="O338"/>
  <c r="O337" s="1"/>
  <c r="N338"/>
  <c r="N337" s="1"/>
  <c r="M338"/>
  <c r="L337"/>
  <c r="K337"/>
  <c r="J337"/>
  <c r="I337"/>
  <c r="Q336"/>
  <c r="P336"/>
  <c r="O336"/>
  <c r="N336"/>
  <c r="M336"/>
  <c r="Q335"/>
  <c r="P335"/>
  <c r="O335"/>
  <c r="N335"/>
  <c r="M335"/>
  <c r="L334"/>
  <c r="K334"/>
  <c r="J334"/>
  <c r="I334"/>
  <c r="Q333"/>
  <c r="P333"/>
  <c r="O333"/>
  <c r="N333"/>
  <c r="M333"/>
  <c r="Q332"/>
  <c r="P332"/>
  <c r="O332"/>
  <c r="N332"/>
  <c r="M332"/>
  <c r="Q331"/>
  <c r="P331"/>
  <c r="O331"/>
  <c r="N331"/>
  <c r="M331"/>
  <c r="Q330"/>
  <c r="P330"/>
  <c r="O330"/>
  <c r="N330"/>
  <c r="M330"/>
  <c r="Q329"/>
  <c r="P329"/>
  <c r="O329"/>
  <c r="N329"/>
  <c r="M329"/>
  <c r="Q328"/>
  <c r="P328"/>
  <c r="O328"/>
  <c r="N328"/>
  <c r="M328"/>
  <c r="Q327"/>
  <c r="P327"/>
  <c r="O327"/>
  <c r="N327"/>
  <c r="M327"/>
  <c r="Q326"/>
  <c r="P326"/>
  <c r="O326"/>
  <c r="M326"/>
  <c r="L325"/>
  <c r="K325"/>
  <c r="J325"/>
  <c r="I325"/>
  <c r="Q324"/>
  <c r="Q323" s="1"/>
  <c r="T323" s="1"/>
  <c r="S323" i="14" s="1"/>
  <c r="P324" i="13"/>
  <c r="P323" s="1"/>
  <c r="O324"/>
  <c r="O323" s="1"/>
  <c r="N324"/>
  <c r="N323" s="1"/>
  <c r="M324"/>
  <c r="L323"/>
  <c r="K323"/>
  <c r="J323"/>
  <c r="I323"/>
  <c r="Q322"/>
  <c r="P322"/>
  <c r="O322"/>
  <c r="N322"/>
  <c r="M322"/>
  <c r="Q321"/>
  <c r="P321"/>
  <c r="O321"/>
  <c r="N321"/>
  <c r="M321"/>
  <c r="Q320"/>
  <c r="P320"/>
  <c r="N320"/>
  <c r="M320"/>
  <c r="L319"/>
  <c r="K319"/>
  <c r="J319"/>
  <c r="I319"/>
  <c r="Q318"/>
  <c r="Q317" s="1"/>
  <c r="T317" s="1"/>
  <c r="S317" i="14" s="1"/>
  <c r="P318" i="13"/>
  <c r="P317" s="1"/>
  <c r="O318"/>
  <c r="O317" s="1"/>
  <c r="M318"/>
  <c r="L317"/>
  <c r="K317"/>
  <c r="J317"/>
  <c r="I317"/>
  <c r="Q316"/>
  <c r="P316"/>
  <c r="O316"/>
  <c r="N316"/>
  <c r="M316"/>
  <c r="Q315"/>
  <c r="P315"/>
  <c r="O315"/>
  <c r="N315"/>
  <c r="M315"/>
  <c r="L314"/>
  <c r="K314"/>
  <c r="J314"/>
  <c r="I314"/>
  <c r="Q313"/>
  <c r="Q312" s="1"/>
  <c r="T312" s="1"/>
  <c r="S312" i="14" s="1"/>
  <c r="P313" i="13"/>
  <c r="P312" s="1"/>
  <c r="O313"/>
  <c r="O312" s="1"/>
  <c r="N313"/>
  <c r="N312" s="1"/>
  <c r="M313"/>
  <c r="L312"/>
  <c r="K312"/>
  <c r="J312"/>
  <c r="I312"/>
  <c r="Q311"/>
  <c r="Q310" s="1"/>
  <c r="T310" s="1"/>
  <c r="S310" i="14" s="1"/>
  <c r="P311" i="13"/>
  <c r="P310" s="1"/>
  <c r="O311"/>
  <c r="O310" s="1"/>
  <c r="N311"/>
  <c r="N310" s="1"/>
  <c r="M311"/>
  <c r="L310"/>
  <c r="K310"/>
  <c r="J310"/>
  <c r="I310"/>
  <c r="Q309"/>
  <c r="Q308" s="1"/>
  <c r="T308" s="1"/>
  <c r="S308" i="14" s="1"/>
  <c r="P309" i="13"/>
  <c r="P308" s="1"/>
  <c r="O309"/>
  <c r="O308" s="1"/>
  <c r="N309"/>
  <c r="N308" s="1"/>
  <c r="M309"/>
  <c r="L308"/>
  <c r="K308"/>
  <c r="J308"/>
  <c r="I308"/>
  <c r="Q307"/>
  <c r="Q306" s="1"/>
  <c r="T306" s="1"/>
  <c r="S306" i="14" s="1"/>
  <c r="P307" i="13"/>
  <c r="P306" s="1"/>
  <c r="O307"/>
  <c r="O306" s="1"/>
  <c r="N307"/>
  <c r="N306" s="1"/>
  <c r="M307"/>
  <c r="L306"/>
  <c r="K306"/>
  <c r="J306"/>
  <c r="I306"/>
  <c r="Q305"/>
  <c r="P305"/>
  <c r="O305"/>
  <c r="N305"/>
  <c r="M305"/>
  <c r="Q304"/>
  <c r="P304"/>
  <c r="N304"/>
  <c r="M304"/>
  <c r="L303"/>
  <c r="K303"/>
  <c r="J303"/>
  <c r="I303"/>
  <c r="Q302"/>
  <c r="P302"/>
  <c r="O302"/>
  <c r="N302"/>
  <c r="M302"/>
  <c r="Q301"/>
  <c r="P301"/>
  <c r="O301"/>
  <c r="N301"/>
  <c r="M301"/>
  <c r="L300"/>
  <c r="K300"/>
  <c r="J300"/>
  <c r="I300"/>
  <c r="Q299"/>
  <c r="P299"/>
  <c r="O299"/>
  <c r="N299"/>
  <c r="M299"/>
  <c r="Q298"/>
  <c r="P298"/>
  <c r="O298"/>
  <c r="N298"/>
  <c r="M298"/>
  <c r="L297"/>
  <c r="K297"/>
  <c r="J297"/>
  <c r="I297"/>
  <c r="Q296"/>
  <c r="P296"/>
  <c r="O296"/>
  <c r="N296"/>
  <c r="M296"/>
  <c r="Q295"/>
  <c r="P295"/>
  <c r="O295"/>
  <c r="N295"/>
  <c r="M295"/>
  <c r="L294"/>
  <c r="K294"/>
  <c r="J294"/>
  <c r="I294"/>
  <c r="Q293"/>
  <c r="P293"/>
  <c r="O293"/>
  <c r="N293"/>
  <c r="M293"/>
  <c r="Q292"/>
  <c r="P292"/>
  <c r="O292"/>
  <c r="N292"/>
  <c r="M292"/>
  <c r="L291"/>
  <c r="K291"/>
  <c r="J291"/>
  <c r="I291"/>
  <c r="Q290"/>
  <c r="P290"/>
  <c r="O290"/>
  <c r="N290"/>
  <c r="M290"/>
  <c r="Q289"/>
  <c r="P289"/>
  <c r="O289"/>
  <c r="M289"/>
  <c r="Q288"/>
  <c r="P288"/>
  <c r="O288"/>
  <c r="N288"/>
  <c r="M288"/>
  <c r="Q287"/>
  <c r="P287"/>
  <c r="O287"/>
  <c r="N287"/>
  <c r="M287"/>
  <c r="Q286"/>
  <c r="P286"/>
  <c r="O286"/>
  <c r="M286"/>
  <c r="Q285"/>
  <c r="P285"/>
  <c r="O285"/>
  <c r="N285"/>
  <c r="M285"/>
  <c r="Q284"/>
  <c r="P284"/>
  <c r="O284"/>
  <c r="N284"/>
  <c r="M284"/>
  <c r="Q283"/>
  <c r="P283"/>
  <c r="N283"/>
  <c r="M283"/>
  <c r="Q282"/>
  <c r="P282"/>
  <c r="O282"/>
  <c r="N282"/>
  <c r="M282"/>
  <c r="Q281"/>
  <c r="P281"/>
  <c r="O281"/>
  <c r="N281"/>
  <c r="M281"/>
  <c r="Q280"/>
  <c r="P280"/>
  <c r="O280"/>
  <c r="N280"/>
  <c r="M280"/>
  <c r="L279"/>
  <c r="K279"/>
  <c r="J279"/>
  <c r="I279"/>
  <c r="Q275"/>
  <c r="P275"/>
  <c r="O275"/>
  <c r="N275"/>
  <c r="M275"/>
  <c r="Q274"/>
  <c r="P274"/>
  <c r="O274"/>
  <c r="N274"/>
  <c r="M274"/>
  <c r="L273"/>
  <c r="K273"/>
  <c r="J273"/>
  <c r="I273"/>
  <c r="Q272"/>
  <c r="P272"/>
  <c r="N272"/>
  <c r="M272"/>
  <c r="Q271"/>
  <c r="P271"/>
  <c r="O271"/>
  <c r="N271"/>
  <c r="M271"/>
  <c r="L270"/>
  <c r="K270"/>
  <c r="J270"/>
  <c r="I270"/>
  <c r="Q267"/>
  <c r="Q266" s="1"/>
  <c r="T266" s="1"/>
  <c r="S266" i="14" s="1"/>
  <c r="P267" i="13"/>
  <c r="P266" s="1"/>
  <c r="O267"/>
  <c r="O266" s="1"/>
  <c r="N267"/>
  <c r="M267"/>
  <c r="L266"/>
  <c r="K266"/>
  <c r="J266"/>
  <c r="I266"/>
  <c r="Q265"/>
  <c r="P265"/>
  <c r="O265"/>
  <c r="N265"/>
  <c r="M265"/>
  <c r="Q264"/>
  <c r="P264"/>
  <c r="O264"/>
  <c r="N264"/>
  <c r="M264"/>
  <c r="L263"/>
  <c r="K263"/>
  <c r="J263"/>
  <c r="I263"/>
  <c r="Q262"/>
  <c r="P262"/>
  <c r="O262"/>
  <c r="N262"/>
  <c r="M262"/>
  <c r="Q261"/>
  <c r="P261"/>
  <c r="O261"/>
  <c r="N261"/>
  <c r="M261"/>
  <c r="Q260"/>
  <c r="P260"/>
  <c r="O260"/>
  <c r="N260"/>
  <c r="M260"/>
  <c r="Q259"/>
  <c r="P259"/>
  <c r="O259"/>
  <c r="N259"/>
  <c r="M259"/>
  <c r="Q258"/>
  <c r="P258"/>
  <c r="O258"/>
  <c r="N258"/>
  <c r="M258"/>
  <c r="Q257"/>
  <c r="P257"/>
  <c r="O257"/>
  <c r="N257"/>
  <c r="M257"/>
  <c r="L256"/>
  <c r="K256"/>
  <c r="J256"/>
  <c r="I256"/>
  <c r="Q255"/>
  <c r="P255"/>
  <c r="O255"/>
  <c r="N255"/>
  <c r="M255"/>
  <c r="Q254"/>
  <c r="P254"/>
  <c r="O254"/>
  <c r="N254"/>
  <c r="M254"/>
  <c r="L253"/>
  <c r="K253"/>
  <c r="J253"/>
  <c r="I253"/>
  <c r="Q252"/>
  <c r="P252"/>
  <c r="O252"/>
  <c r="N252"/>
  <c r="M252"/>
  <c r="Q251"/>
  <c r="P251"/>
  <c r="O251"/>
  <c r="N251"/>
  <c r="M251"/>
  <c r="L250"/>
  <c r="K250"/>
  <c r="J250"/>
  <c r="I250"/>
  <c r="Q249"/>
  <c r="P249"/>
  <c r="O249"/>
  <c r="N249"/>
  <c r="M249"/>
  <c r="Q248"/>
  <c r="P248"/>
  <c r="O248"/>
  <c r="N248"/>
  <c r="M248"/>
  <c r="L247"/>
  <c r="K247"/>
  <c r="J247"/>
  <c r="I247"/>
  <c r="Q246"/>
  <c r="P246"/>
  <c r="O246"/>
  <c r="N246"/>
  <c r="M246"/>
  <c r="Q245"/>
  <c r="P245"/>
  <c r="O245"/>
  <c r="N245"/>
  <c r="M245"/>
  <c r="L244"/>
  <c r="K244"/>
  <c r="J244"/>
  <c r="I244"/>
  <c r="Q243"/>
  <c r="Q242" s="1"/>
  <c r="T242" s="1"/>
  <c r="S242" i="14" s="1"/>
  <c r="P243" i="13"/>
  <c r="P242" s="1"/>
  <c r="O243"/>
  <c r="O242" s="1"/>
  <c r="N243"/>
  <c r="M243"/>
  <c r="L242"/>
  <c r="K242"/>
  <c r="J242"/>
  <c r="I242"/>
  <c r="Q241"/>
  <c r="Q240" s="1"/>
  <c r="T240" s="1"/>
  <c r="S240" i="14" s="1"/>
  <c r="P241" i="13"/>
  <c r="P240" s="1"/>
  <c r="O241"/>
  <c r="O240" s="1"/>
  <c r="N241"/>
  <c r="N240" s="1"/>
  <c r="M241"/>
  <c r="L240"/>
  <c r="K240"/>
  <c r="J240"/>
  <c r="I240"/>
  <c r="Q239"/>
  <c r="P239"/>
  <c r="O239"/>
  <c r="N239"/>
  <c r="M239"/>
  <c r="Q238"/>
  <c r="P238"/>
  <c r="O238"/>
  <c r="N238"/>
  <c r="M238"/>
  <c r="Q237"/>
  <c r="P237"/>
  <c r="O237"/>
  <c r="N237"/>
  <c r="M237"/>
  <c r="Q236"/>
  <c r="P236"/>
  <c r="O236"/>
  <c r="M236"/>
  <c r="Q235"/>
  <c r="P235"/>
  <c r="O235"/>
  <c r="N235"/>
  <c r="M235"/>
  <c r="L234"/>
  <c r="K234"/>
  <c r="J234"/>
  <c r="I234"/>
  <c r="Q233"/>
  <c r="Q232" s="1"/>
  <c r="T232" s="1"/>
  <c r="S232" i="14" s="1"/>
  <c r="P233" i="13"/>
  <c r="P232" s="1"/>
  <c r="O233"/>
  <c r="O232" s="1"/>
  <c r="N233"/>
  <c r="N232" s="1"/>
  <c r="M233"/>
  <c r="L232"/>
  <c r="K232"/>
  <c r="J232"/>
  <c r="I232"/>
  <c r="Q231"/>
  <c r="P231"/>
  <c r="O231"/>
  <c r="N231"/>
  <c r="M231"/>
  <c r="Q230"/>
  <c r="P230"/>
  <c r="O230"/>
  <c r="N230"/>
  <c r="M230"/>
  <c r="Q229"/>
  <c r="P229"/>
  <c r="O229"/>
  <c r="N229"/>
  <c r="M229"/>
  <c r="Q228"/>
  <c r="P228"/>
  <c r="O228"/>
  <c r="N228"/>
  <c r="M228"/>
  <c r="Q227"/>
  <c r="P227"/>
  <c r="O227"/>
  <c r="N227"/>
  <c r="M227"/>
  <c r="Q226"/>
  <c r="P226"/>
  <c r="N226"/>
  <c r="M226"/>
  <c r="L225"/>
  <c r="K225"/>
  <c r="J225"/>
  <c r="I225"/>
  <c r="Q222"/>
  <c r="Q221" s="1"/>
  <c r="T221" s="1"/>
  <c r="S221" i="14" s="1"/>
  <c r="P222" i="13"/>
  <c r="P221" s="1"/>
  <c r="O222"/>
  <c r="O221" s="1"/>
  <c r="N222"/>
  <c r="M222"/>
  <c r="L221"/>
  <c r="K221"/>
  <c r="J221"/>
  <c r="I221"/>
  <c r="Q220"/>
  <c r="P220"/>
  <c r="O220"/>
  <c r="N220"/>
  <c r="M220"/>
  <c r="Q219"/>
  <c r="P219"/>
  <c r="O219"/>
  <c r="N219"/>
  <c r="M219"/>
  <c r="Q218"/>
  <c r="P218"/>
  <c r="O218"/>
  <c r="N218"/>
  <c r="M218"/>
  <c r="L217"/>
  <c r="K217"/>
  <c r="J217"/>
  <c r="I217"/>
  <c r="Q216"/>
  <c r="Q215" s="1"/>
  <c r="T215" s="1"/>
  <c r="S215" i="14" s="1"/>
  <c r="P216" i="13"/>
  <c r="P215" s="1"/>
  <c r="O216"/>
  <c r="O215" s="1"/>
  <c r="N216"/>
  <c r="N215" s="1"/>
  <c r="M216"/>
  <c r="L215"/>
  <c r="K215"/>
  <c r="J215"/>
  <c r="I215"/>
  <c r="Q214"/>
  <c r="Q213" s="1"/>
  <c r="T213" s="1"/>
  <c r="S213" i="14" s="1"/>
  <c r="P214" i="13"/>
  <c r="P213" s="1"/>
  <c r="O214"/>
  <c r="O213" s="1"/>
  <c r="N214"/>
  <c r="M214"/>
  <c r="L213"/>
  <c r="K213"/>
  <c r="J213"/>
  <c r="I213"/>
  <c r="Q212"/>
  <c r="P212"/>
  <c r="O212"/>
  <c r="N212"/>
  <c r="M212"/>
  <c r="Q211"/>
  <c r="P211"/>
  <c r="N211"/>
  <c r="M211"/>
  <c r="L210"/>
  <c r="K210"/>
  <c r="J210"/>
  <c r="I210"/>
  <c r="Q209"/>
  <c r="P209"/>
  <c r="O209"/>
  <c r="M209"/>
  <c r="Q208"/>
  <c r="P208"/>
  <c r="O208"/>
  <c r="N208"/>
  <c r="M208"/>
  <c r="L207"/>
  <c r="K207"/>
  <c r="J207"/>
  <c r="I207"/>
  <c r="Q206"/>
  <c r="Q205" s="1"/>
  <c r="T205" s="1"/>
  <c r="S205" i="14" s="1"/>
  <c r="P206" i="13"/>
  <c r="P205" s="1"/>
  <c r="O206"/>
  <c r="O205" s="1"/>
  <c r="N206"/>
  <c r="N205" s="1"/>
  <c r="M206"/>
  <c r="L205"/>
  <c r="K205"/>
  <c r="J205"/>
  <c r="I205"/>
  <c r="Q204"/>
  <c r="P204"/>
  <c r="O204"/>
  <c r="N204"/>
  <c r="M204"/>
  <c r="Q203"/>
  <c r="P203"/>
  <c r="O203"/>
  <c r="N203"/>
  <c r="M203"/>
  <c r="L202"/>
  <c r="K202"/>
  <c r="J202"/>
  <c r="I202"/>
  <c r="Q201"/>
  <c r="P201"/>
  <c r="O201"/>
  <c r="N201"/>
  <c r="M201"/>
  <c r="Q200"/>
  <c r="P200"/>
  <c r="O200"/>
  <c r="N200"/>
  <c r="M200"/>
  <c r="Q199"/>
  <c r="P199"/>
  <c r="O199"/>
  <c r="N199"/>
  <c r="M199"/>
  <c r="Q198"/>
  <c r="P198"/>
  <c r="O198"/>
  <c r="N198"/>
  <c r="M198"/>
  <c r="L197"/>
  <c r="K197"/>
  <c r="J197"/>
  <c r="I197"/>
  <c r="Q196"/>
  <c r="P196"/>
  <c r="O196"/>
  <c r="N196"/>
  <c r="M196"/>
  <c r="Q195"/>
  <c r="O195"/>
  <c r="N195"/>
  <c r="P195"/>
  <c r="Q194"/>
  <c r="O194"/>
  <c r="N194"/>
  <c r="Q193"/>
  <c r="O193"/>
  <c r="N193"/>
  <c r="P193"/>
  <c r="Q192"/>
  <c r="O192"/>
  <c r="N192"/>
  <c r="Q191"/>
  <c r="P191"/>
  <c r="O191"/>
  <c r="N191"/>
  <c r="M191"/>
  <c r="Q190"/>
  <c r="P190"/>
  <c r="N190"/>
  <c r="M190"/>
  <c r="Q189"/>
  <c r="P189"/>
  <c r="O189"/>
  <c r="N189"/>
  <c r="M189"/>
  <c r="L188"/>
  <c r="J188"/>
  <c r="I188"/>
  <c r="Q187"/>
  <c r="P187"/>
  <c r="O187"/>
  <c r="N187"/>
  <c r="M187"/>
  <c r="Q186"/>
  <c r="P186"/>
  <c r="O186"/>
  <c r="N186"/>
  <c r="M186"/>
  <c r="L185"/>
  <c r="K185"/>
  <c r="J185"/>
  <c r="I185"/>
  <c r="Q184"/>
  <c r="P184"/>
  <c r="O184"/>
  <c r="N184"/>
  <c r="M184"/>
  <c r="Q183"/>
  <c r="P183"/>
  <c r="O183"/>
  <c r="N183"/>
  <c r="M183"/>
  <c r="L182"/>
  <c r="K182"/>
  <c r="J182"/>
  <c r="I182"/>
  <c r="Q179"/>
  <c r="P179"/>
  <c r="O179"/>
  <c r="N179"/>
  <c r="M179"/>
  <c r="Q178"/>
  <c r="P178"/>
  <c r="O178"/>
  <c r="M178"/>
  <c r="Q177"/>
  <c r="P177"/>
  <c r="O177"/>
  <c r="N177"/>
  <c r="M177"/>
  <c r="Q176"/>
  <c r="P176"/>
  <c r="O176"/>
  <c r="N176"/>
  <c r="M176"/>
  <c r="L175"/>
  <c r="K175"/>
  <c r="J175"/>
  <c r="I175"/>
  <c r="Q174"/>
  <c r="Q173" s="1"/>
  <c r="T173" s="1"/>
  <c r="S173" i="14" s="1"/>
  <c r="P174" i="13"/>
  <c r="P173" s="1"/>
  <c r="O174"/>
  <c r="O173" s="1"/>
  <c r="N174"/>
  <c r="N173" s="1"/>
  <c r="M174"/>
  <c r="L173"/>
  <c r="K173"/>
  <c r="J173"/>
  <c r="I173"/>
  <c r="Q172"/>
  <c r="P172"/>
  <c r="O172"/>
  <c r="N172"/>
  <c r="M172"/>
  <c r="Q171"/>
  <c r="P171"/>
  <c r="O171"/>
  <c r="N171"/>
  <c r="M171"/>
  <c r="Q170"/>
  <c r="P170"/>
  <c r="O170"/>
  <c r="N170"/>
  <c r="M170"/>
  <c r="Q169"/>
  <c r="P169"/>
  <c r="O169"/>
  <c r="N169"/>
  <c r="M169"/>
  <c r="L168"/>
  <c r="K168"/>
  <c r="J168"/>
  <c r="I168"/>
  <c r="Q167"/>
  <c r="P167"/>
  <c r="O167"/>
  <c r="N167"/>
  <c r="M167"/>
  <c r="Q166"/>
  <c r="P166"/>
  <c r="O166"/>
  <c r="N166"/>
  <c r="M166"/>
  <c r="L165"/>
  <c r="K165"/>
  <c r="J165"/>
  <c r="I165"/>
  <c r="Q162"/>
  <c r="P162"/>
  <c r="O162"/>
  <c r="N162"/>
  <c r="M162"/>
  <c r="Q161"/>
  <c r="P161"/>
  <c r="O161"/>
  <c r="N161"/>
  <c r="M161"/>
  <c r="Q160"/>
  <c r="P160"/>
  <c r="O160"/>
  <c r="N160"/>
  <c r="M160"/>
  <c r="Q159"/>
  <c r="P159"/>
  <c r="O159"/>
  <c r="N159"/>
  <c r="M159"/>
  <c r="Q158"/>
  <c r="P158"/>
  <c r="O158"/>
  <c r="N158"/>
  <c r="M158"/>
  <c r="Q157"/>
  <c r="P157"/>
  <c r="O157"/>
  <c r="N157"/>
  <c r="M157"/>
  <c r="L156"/>
  <c r="K156"/>
  <c r="J156"/>
  <c r="I156"/>
  <c r="Q155"/>
  <c r="P155"/>
  <c r="O155"/>
  <c r="N155"/>
  <c r="M155"/>
  <c r="L154"/>
  <c r="K154"/>
  <c r="J154"/>
  <c r="I154"/>
  <c r="Q153"/>
  <c r="Q152" s="1"/>
  <c r="T152" s="1"/>
  <c r="S152" i="14" s="1"/>
  <c r="P153" i="13"/>
  <c r="P152" s="1"/>
  <c r="O153"/>
  <c r="O152" s="1"/>
  <c r="N153"/>
  <c r="M153"/>
  <c r="L152"/>
  <c r="K152"/>
  <c r="J152"/>
  <c r="I152"/>
  <c r="Q151"/>
  <c r="Q150" s="1"/>
  <c r="T150" s="1"/>
  <c r="S150" i="14" s="1"/>
  <c r="P151" i="13"/>
  <c r="P150" s="1"/>
  <c r="O151"/>
  <c r="O150" s="1"/>
  <c r="N151"/>
  <c r="M151"/>
  <c r="L150"/>
  <c r="K150"/>
  <c r="J150"/>
  <c r="I150"/>
  <c r="Q149"/>
  <c r="P149"/>
  <c r="O149"/>
  <c r="N149"/>
  <c r="M149"/>
  <c r="Q148"/>
  <c r="P148"/>
  <c r="O148"/>
  <c r="N148"/>
  <c r="M148"/>
  <c r="Q147"/>
  <c r="P147"/>
  <c r="O147"/>
  <c r="N147"/>
  <c r="M147"/>
  <c r="Q146"/>
  <c r="P146"/>
  <c r="O146"/>
  <c r="N146"/>
  <c r="M146"/>
  <c r="Q145"/>
  <c r="P145"/>
  <c r="O145"/>
  <c r="N145"/>
  <c r="M145"/>
  <c r="Q144"/>
  <c r="P144"/>
  <c r="O144"/>
  <c r="M144"/>
  <c r="Q143"/>
  <c r="P143"/>
  <c r="O143"/>
  <c r="N143"/>
  <c r="M143"/>
  <c r="Q142"/>
  <c r="P142"/>
  <c r="O142"/>
  <c r="N142"/>
  <c r="M142"/>
  <c r="Q141"/>
  <c r="P141"/>
  <c r="O141"/>
  <c r="N141"/>
  <c r="M141"/>
  <c r="Q140"/>
  <c r="P140"/>
  <c r="O140"/>
  <c r="N140"/>
  <c r="M140"/>
  <c r="Q139"/>
  <c r="P139"/>
  <c r="O139"/>
  <c r="N139"/>
  <c r="M139"/>
  <c r="Q138"/>
  <c r="P138"/>
  <c r="O138"/>
  <c r="N138"/>
  <c r="M138"/>
  <c r="Q137"/>
  <c r="P137"/>
  <c r="O137"/>
  <c r="N137"/>
  <c r="M137"/>
  <c r="Q136"/>
  <c r="P136"/>
  <c r="O136"/>
  <c r="N136"/>
  <c r="M136"/>
  <c r="Q135"/>
  <c r="P135"/>
  <c r="O135"/>
  <c r="N135"/>
  <c r="M135"/>
  <c r="Q134"/>
  <c r="P134"/>
  <c r="O134"/>
  <c r="N134"/>
  <c r="M134"/>
  <c r="Q133"/>
  <c r="P133"/>
  <c r="O133"/>
  <c r="N133"/>
  <c r="M133"/>
  <c r="Q132"/>
  <c r="P132"/>
  <c r="O132"/>
  <c r="N132"/>
  <c r="M132"/>
  <c r="Q131"/>
  <c r="P131"/>
  <c r="O131"/>
  <c r="N131"/>
  <c r="M131"/>
  <c r="Q130"/>
  <c r="P130"/>
  <c r="O130"/>
  <c r="N130"/>
  <c r="M130"/>
  <c r="Q129"/>
  <c r="P129"/>
  <c r="O129"/>
  <c r="N129"/>
  <c r="M129"/>
  <c r="Q128"/>
  <c r="P128"/>
  <c r="O128"/>
  <c r="N128"/>
  <c r="M128"/>
  <c r="Q127"/>
  <c r="P127"/>
  <c r="N127"/>
  <c r="M127"/>
  <c r="Q126"/>
  <c r="P126"/>
  <c r="O126"/>
  <c r="N126"/>
  <c r="M126"/>
  <c r="L125"/>
  <c r="K125"/>
  <c r="J125"/>
  <c r="I125"/>
  <c r="Q124"/>
  <c r="Q123" s="1"/>
  <c r="T123" s="1"/>
  <c r="S123" i="14" s="1"/>
  <c r="P124" i="13"/>
  <c r="P123" s="1"/>
  <c r="O124"/>
  <c r="O123" s="1"/>
  <c r="N124"/>
  <c r="N123" s="1"/>
  <c r="M124"/>
  <c r="L123"/>
  <c r="K123"/>
  <c r="J123"/>
  <c r="I123"/>
  <c r="Q122"/>
  <c r="P122"/>
  <c r="O122"/>
  <c r="N122"/>
  <c r="M122"/>
  <c r="Q121"/>
  <c r="P121"/>
  <c r="O121"/>
  <c r="N121"/>
  <c r="M121"/>
  <c r="Q120"/>
  <c r="P120"/>
  <c r="O120"/>
  <c r="N120"/>
  <c r="M120"/>
  <c r="Q119"/>
  <c r="P119"/>
  <c r="O119"/>
  <c r="N119"/>
  <c r="M119"/>
  <c r="L118"/>
  <c r="K118"/>
  <c r="J118"/>
  <c r="I118"/>
  <c r="Q117"/>
  <c r="P117"/>
  <c r="O117"/>
  <c r="M117"/>
  <c r="Q116"/>
  <c r="P116"/>
  <c r="O116"/>
  <c r="N116"/>
  <c r="M116"/>
  <c r="L115"/>
  <c r="K115"/>
  <c r="J115"/>
  <c r="I115"/>
  <c r="Q114"/>
  <c r="P114"/>
  <c r="O114"/>
  <c r="N114"/>
  <c r="M114"/>
  <c r="Q113"/>
  <c r="P113"/>
  <c r="O113"/>
  <c r="N113"/>
  <c r="M113"/>
  <c r="Q112"/>
  <c r="P112"/>
  <c r="O112"/>
  <c r="N112"/>
  <c r="M112"/>
  <c r="Q111"/>
  <c r="P111"/>
  <c r="O111"/>
  <c r="N111"/>
  <c r="M111"/>
  <c r="Q110"/>
  <c r="P110"/>
  <c r="O110"/>
  <c r="N110"/>
  <c r="M110"/>
  <c r="Q109"/>
  <c r="P109"/>
  <c r="O109"/>
  <c r="M109"/>
  <c r="L108"/>
  <c r="K108"/>
  <c r="J108"/>
  <c r="I108"/>
  <c r="Q107"/>
  <c r="P107"/>
  <c r="O107"/>
  <c r="N107"/>
  <c r="M107"/>
  <c r="Q106"/>
  <c r="P106"/>
  <c r="O106"/>
  <c r="N106"/>
  <c r="M106"/>
  <c r="Q105"/>
  <c r="P105"/>
  <c r="O105"/>
  <c r="N105"/>
  <c r="M105"/>
  <c r="L104"/>
  <c r="K104"/>
  <c r="J104"/>
  <c r="I104"/>
  <c r="O103"/>
  <c r="N103"/>
  <c r="M103"/>
  <c r="O102"/>
  <c r="N102"/>
  <c r="M102"/>
  <c r="Q101"/>
  <c r="P101"/>
  <c r="O101"/>
  <c r="N101"/>
  <c r="M101"/>
  <c r="Q100"/>
  <c r="P100"/>
  <c r="O100"/>
  <c r="N100"/>
  <c r="M100"/>
  <c r="Q99"/>
  <c r="P99"/>
  <c r="O99"/>
  <c r="N99"/>
  <c r="M99"/>
  <c r="Q98"/>
  <c r="P98"/>
  <c r="O98"/>
  <c r="N98"/>
  <c r="M98"/>
  <c r="Q97"/>
  <c r="P97"/>
  <c r="O97"/>
  <c r="N97"/>
  <c r="M97"/>
  <c r="Q96"/>
  <c r="P96"/>
  <c r="O96"/>
  <c r="M96"/>
  <c r="Q95"/>
  <c r="P95"/>
  <c r="O95"/>
  <c r="N95"/>
  <c r="M95"/>
  <c r="Q94"/>
  <c r="P94"/>
  <c r="O94"/>
  <c r="N94"/>
  <c r="M94"/>
  <c r="Q93"/>
  <c r="P93"/>
  <c r="O93"/>
  <c r="N93"/>
  <c r="M93"/>
  <c r="L92"/>
  <c r="K92"/>
  <c r="J92"/>
  <c r="I92"/>
  <c r="Q91"/>
  <c r="Q90" s="1"/>
  <c r="T90" s="1"/>
  <c r="S90" i="14" s="1"/>
  <c r="P91" i="13"/>
  <c r="P90" s="1"/>
  <c r="O91"/>
  <c r="O90" s="1"/>
  <c r="N91"/>
  <c r="N90" s="1"/>
  <c r="M91"/>
  <c r="L90"/>
  <c r="K90"/>
  <c r="J90"/>
  <c r="I90"/>
  <c r="Q89"/>
  <c r="Q88" s="1"/>
  <c r="T88" s="1"/>
  <c r="S88" i="14" s="1"/>
  <c r="P89" i="13"/>
  <c r="P88" s="1"/>
  <c r="O89"/>
  <c r="O88" s="1"/>
  <c r="N89"/>
  <c r="M89"/>
  <c r="L88"/>
  <c r="K88"/>
  <c r="J88"/>
  <c r="I88"/>
  <c r="Q87"/>
  <c r="Q86" s="1"/>
  <c r="T86" s="1"/>
  <c r="S86" i="14" s="1"/>
  <c r="P86" i="13"/>
  <c r="O86"/>
  <c r="N86"/>
  <c r="M87"/>
  <c r="L86"/>
  <c r="K86"/>
  <c r="J86"/>
  <c r="I86"/>
  <c r="Q85"/>
  <c r="Q84" s="1"/>
  <c r="T84" s="1"/>
  <c r="S84" i="14" s="1"/>
  <c r="P85" i="13"/>
  <c r="P84" s="1"/>
  <c r="O85"/>
  <c r="O84" s="1"/>
  <c r="N85"/>
  <c r="N84" s="1"/>
  <c r="M85"/>
  <c r="L84"/>
  <c r="K84"/>
  <c r="J84"/>
  <c r="I84"/>
  <c r="Q83"/>
  <c r="Q82" s="1"/>
  <c r="T82" s="1"/>
  <c r="S82" i="14" s="1"/>
  <c r="P83" i="13"/>
  <c r="P82" s="1"/>
  <c r="O83"/>
  <c r="O82" s="1"/>
  <c r="N83"/>
  <c r="N82" s="1"/>
  <c r="M83"/>
  <c r="L82"/>
  <c r="K82"/>
  <c r="J82"/>
  <c r="I82"/>
  <c r="Q81"/>
  <c r="P81"/>
  <c r="O81"/>
  <c r="N81"/>
  <c r="M81"/>
  <c r="Q80"/>
  <c r="P80"/>
  <c r="O80"/>
  <c r="N80"/>
  <c r="M80"/>
  <c r="L79"/>
  <c r="K79"/>
  <c r="J79"/>
  <c r="I79"/>
  <c r="Q78"/>
  <c r="P78"/>
  <c r="O78"/>
  <c r="N78"/>
  <c r="M78"/>
  <c r="Q77"/>
  <c r="P77"/>
  <c r="O77"/>
  <c r="N77"/>
  <c r="M77"/>
  <c r="Q76"/>
  <c r="P76"/>
  <c r="O76"/>
  <c r="N76"/>
  <c r="M76"/>
  <c r="L75"/>
  <c r="K75"/>
  <c r="J75"/>
  <c r="I75"/>
  <c r="Q74"/>
  <c r="P74"/>
  <c r="O74"/>
  <c r="N74"/>
  <c r="M74"/>
  <c r="Q73"/>
  <c r="P73"/>
  <c r="O73"/>
  <c r="N73"/>
  <c r="M73"/>
  <c r="L72"/>
  <c r="K72"/>
  <c r="J72"/>
  <c r="I72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L67"/>
  <c r="K67"/>
  <c r="J67"/>
  <c r="I67"/>
  <c r="Q66"/>
  <c r="Q65" s="1"/>
  <c r="T65" s="1"/>
  <c r="S65" i="14" s="1"/>
  <c r="P66" i="13"/>
  <c r="P65" s="1"/>
  <c r="O66"/>
  <c r="O65" s="1"/>
  <c r="N66"/>
  <c r="N65" s="1"/>
  <c r="M66"/>
  <c r="L65"/>
  <c r="K65"/>
  <c r="J65"/>
  <c r="I65"/>
  <c r="Q64"/>
  <c r="P64"/>
  <c r="O64"/>
  <c r="N64"/>
  <c r="M64"/>
  <c r="Q63"/>
  <c r="P63"/>
  <c r="O63"/>
  <c r="N63"/>
  <c r="M63"/>
  <c r="Q62"/>
  <c r="P62"/>
  <c r="O62"/>
  <c r="N62"/>
  <c r="M62"/>
  <c r="L61"/>
  <c r="K61"/>
  <c r="J61"/>
  <c r="I61"/>
  <c r="Q60"/>
  <c r="P60"/>
  <c r="O60"/>
  <c r="N60"/>
  <c r="M60"/>
  <c r="Q59"/>
  <c r="P59"/>
  <c r="O59"/>
  <c r="N59"/>
  <c r="M59"/>
  <c r="L58"/>
  <c r="K58"/>
  <c r="J58"/>
  <c r="I58"/>
  <c r="Q57"/>
  <c r="P57"/>
  <c r="O57"/>
  <c r="N57"/>
  <c r="M57"/>
  <c r="Q56"/>
  <c r="P56"/>
  <c r="O56"/>
  <c r="N56"/>
  <c r="M56"/>
  <c r="L55"/>
  <c r="K55"/>
  <c r="J55"/>
  <c r="I55"/>
  <c r="Q54"/>
  <c r="P54"/>
  <c r="O54"/>
  <c r="N54"/>
  <c r="M54"/>
  <c r="Q53"/>
  <c r="P53"/>
  <c r="O53"/>
  <c r="N53"/>
  <c r="M53"/>
  <c r="Q52"/>
  <c r="P52"/>
  <c r="O52"/>
  <c r="N52"/>
  <c r="M52"/>
  <c r="Q51"/>
  <c r="P51"/>
  <c r="O51"/>
  <c r="N51"/>
  <c r="M51"/>
  <c r="L50"/>
  <c r="K50"/>
  <c r="J50"/>
  <c r="I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L45"/>
  <c r="K45"/>
  <c r="J45"/>
  <c r="I45"/>
  <c r="Q44"/>
  <c r="P44"/>
  <c r="O44"/>
  <c r="N44"/>
  <c r="M44"/>
  <c r="Q43"/>
  <c r="P43"/>
  <c r="O43"/>
  <c r="N43"/>
  <c r="M43"/>
  <c r="L42"/>
  <c r="K42"/>
  <c r="J42"/>
  <c r="I42"/>
  <c r="Q41"/>
  <c r="P41"/>
  <c r="O41"/>
  <c r="N41"/>
  <c r="M41"/>
  <c r="Q40"/>
  <c r="P40"/>
  <c r="O40"/>
  <c r="N40"/>
  <c r="M40"/>
  <c r="L39"/>
  <c r="K39"/>
  <c r="J39"/>
  <c r="I39"/>
  <c r="Q38"/>
  <c r="P38"/>
  <c r="O38"/>
  <c r="N38"/>
  <c r="M38"/>
  <c r="Q37"/>
  <c r="P37"/>
  <c r="O37"/>
  <c r="N37"/>
  <c r="M37"/>
  <c r="L36"/>
  <c r="K36"/>
  <c r="J36"/>
  <c r="I36"/>
  <c r="Q35"/>
  <c r="P35"/>
  <c r="O35"/>
  <c r="N35"/>
  <c r="M35"/>
  <c r="Q34"/>
  <c r="P34"/>
  <c r="O34"/>
  <c r="N34"/>
  <c r="M34"/>
  <c r="Q33"/>
  <c r="P33"/>
  <c r="O33"/>
  <c r="N33"/>
  <c r="M33"/>
  <c r="Q32"/>
  <c r="P32"/>
  <c r="O32"/>
  <c r="N32"/>
  <c r="M32"/>
  <c r="Q31"/>
  <c r="P31"/>
  <c r="O31"/>
  <c r="N31"/>
  <c r="M31"/>
  <c r="Q30"/>
  <c r="P30"/>
  <c r="O30"/>
  <c r="N30"/>
  <c r="M30"/>
  <c r="Q29"/>
  <c r="P29"/>
  <c r="O29"/>
  <c r="N29"/>
  <c r="M29"/>
  <c r="Q28"/>
  <c r="P28"/>
  <c r="O28"/>
  <c r="N28"/>
  <c r="M28"/>
  <c r="Q27"/>
  <c r="P27"/>
  <c r="O27"/>
  <c r="N27"/>
  <c r="M27"/>
  <c r="L26"/>
  <c r="K26"/>
  <c r="J26"/>
  <c r="I26"/>
  <c r="Q25"/>
  <c r="Q24" s="1"/>
  <c r="T24" s="1"/>
  <c r="S24" i="14" s="1"/>
  <c r="P25" i="13"/>
  <c r="P24" s="1"/>
  <c r="O25"/>
  <c r="O24" s="1"/>
  <c r="N25"/>
  <c r="N24" s="1"/>
  <c r="M25"/>
  <c r="L24"/>
  <c r="K24"/>
  <c r="J24"/>
  <c r="I24"/>
  <c r="Q23"/>
  <c r="P23"/>
  <c r="O23"/>
  <c r="N23"/>
  <c r="M23"/>
  <c r="Q22"/>
  <c r="P22"/>
  <c r="N22"/>
  <c r="M22"/>
  <c r="L21"/>
  <c r="K21"/>
  <c r="J21"/>
  <c r="I21"/>
  <c r="Q20"/>
  <c r="P20"/>
  <c r="O20"/>
  <c r="N20"/>
  <c r="M20"/>
  <c r="Q19"/>
  <c r="P19"/>
  <c r="O19"/>
  <c r="N19"/>
  <c r="M19"/>
  <c r="L18"/>
  <c r="K18"/>
  <c r="J18"/>
  <c r="I18"/>
  <c r="Q17"/>
  <c r="P17"/>
  <c r="P16" s="1"/>
  <c r="O17"/>
  <c r="O16" s="1"/>
  <c r="N17"/>
  <c r="M17"/>
  <c r="Q15"/>
  <c r="P15"/>
  <c r="O15"/>
  <c r="N15"/>
  <c r="M15"/>
  <c r="Q14"/>
  <c r="P14"/>
  <c r="O14"/>
  <c r="N14"/>
  <c r="M14"/>
  <c r="L13"/>
  <c r="K13"/>
  <c r="J13"/>
  <c r="I13"/>
  <c r="Q12"/>
  <c r="P12"/>
  <c r="O12"/>
  <c r="M12"/>
  <c r="L11"/>
  <c r="K11"/>
  <c r="J11"/>
  <c r="I11"/>
  <c r="Q10"/>
  <c r="P10"/>
  <c r="O10"/>
  <c r="N10"/>
  <c r="M10"/>
  <c r="Q9"/>
  <c r="P9"/>
  <c r="O9"/>
  <c r="N9"/>
  <c r="M9"/>
  <c r="Q8"/>
  <c r="P8"/>
  <c r="O8"/>
  <c r="N8"/>
  <c r="M8"/>
  <c r="Q7"/>
  <c r="P7"/>
  <c r="O7"/>
  <c r="N7"/>
  <c r="M7"/>
  <c r="L6"/>
  <c r="K6"/>
  <c r="J6"/>
  <c r="I6"/>
  <c r="P377" l="1"/>
  <c r="O347"/>
  <c r="O347" i="14"/>
  <c r="N377"/>
  <c r="P377"/>
  <c r="O377"/>
  <c r="M377"/>
  <c r="Q377"/>
  <c r="M377" i="13"/>
  <c r="Q346"/>
  <c r="M348"/>
  <c r="N346"/>
  <c r="Q347"/>
  <c r="N377"/>
  <c r="O346"/>
  <c r="P348"/>
  <c r="N346" i="14"/>
  <c r="O348"/>
  <c r="Q346"/>
  <c r="O346"/>
  <c r="O210"/>
  <c r="Q11"/>
  <c r="T11" s="1"/>
  <c r="Q348"/>
  <c r="M348"/>
  <c r="Q347"/>
  <c r="N339"/>
  <c r="N347"/>
  <c r="P11"/>
  <c r="P348"/>
  <c r="N348"/>
  <c r="O11" i="13"/>
  <c r="O348"/>
  <c r="N347"/>
  <c r="O377"/>
  <c r="Q11"/>
  <c r="T11" s="1"/>
  <c r="S11" i="14" s="1"/>
  <c r="Q348" i="13"/>
  <c r="N348"/>
  <c r="Q377"/>
  <c r="P339" i="14"/>
  <c r="Q339"/>
  <c r="T339" s="1"/>
  <c r="O339"/>
  <c r="P352"/>
  <c r="P374" s="1"/>
  <c r="P207"/>
  <c r="R17" i="13"/>
  <c r="N16"/>
  <c r="Q16"/>
  <c r="Q352" i="14"/>
  <c r="T352" s="1"/>
  <c r="T374" s="1"/>
  <c r="N352"/>
  <c r="O352"/>
  <c r="O374" s="1"/>
  <c r="I381"/>
  <c r="L380"/>
  <c r="O270"/>
  <c r="O303"/>
  <c r="I379"/>
  <c r="O21"/>
  <c r="N115"/>
  <c r="Q16"/>
  <c r="T16" s="1"/>
  <c r="L381"/>
  <c r="I380" i="13"/>
  <c r="P39"/>
  <c r="Q72"/>
  <c r="T72" s="1"/>
  <c r="S72" i="14" s="1"/>
  <c r="Q339" i="13"/>
  <c r="T339" s="1"/>
  <c r="S339" i="14" s="1"/>
  <c r="O244"/>
  <c r="R356"/>
  <c r="N210" i="13"/>
  <c r="O339"/>
  <c r="N339"/>
  <c r="P339"/>
  <c r="R361" i="14"/>
  <c r="R367"/>
  <c r="N376"/>
  <c r="P72"/>
  <c r="O217"/>
  <c r="K381"/>
  <c r="N314"/>
  <c r="N294"/>
  <c r="P154" i="13"/>
  <c r="Q319"/>
  <c r="T319" s="1"/>
  <c r="S319" i="14" s="1"/>
  <c r="N303" i="13"/>
  <c r="P21"/>
  <c r="Q270"/>
  <c r="T270" s="1"/>
  <c r="S270" i="14" s="1"/>
  <c r="O18"/>
  <c r="J381"/>
  <c r="Q42" i="13"/>
  <c r="T42" s="1"/>
  <c r="S42" i="14" s="1"/>
  <c r="O115"/>
  <c r="O185" i="13"/>
  <c r="O202"/>
  <c r="N6" i="14"/>
  <c r="M26"/>
  <c r="Q26"/>
  <c r="T26" s="1"/>
  <c r="R30"/>
  <c r="N185"/>
  <c r="N202"/>
  <c r="Q42"/>
  <c r="T42" s="1"/>
  <c r="Q291"/>
  <c r="T291" s="1"/>
  <c r="Q297"/>
  <c r="T297" s="1"/>
  <c r="P319"/>
  <c r="R20"/>
  <c r="Q197"/>
  <c r="T197" s="1"/>
  <c r="P197"/>
  <c r="R201"/>
  <c r="M202"/>
  <c r="P244"/>
  <c r="P253"/>
  <c r="O314"/>
  <c r="J381" i="13"/>
  <c r="Q50" i="14"/>
  <c r="T50" s="1"/>
  <c r="P50"/>
  <c r="Q55"/>
  <c r="T55" s="1"/>
  <c r="P55"/>
  <c r="Q154"/>
  <c r="T154" s="1"/>
  <c r="P300"/>
  <c r="K380" i="13"/>
  <c r="Q21" i="14"/>
  <c r="T21" s="1"/>
  <c r="Q61"/>
  <c r="T61" s="1"/>
  <c r="R119"/>
  <c r="Q118"/>
  <c r="T118" s="1"/>
  <c r="P118"/>
  <c r="R189"/>
  <c r="N210"/>
  <c r="P250"/>
  <c r="R335"/>
  <c r="J380"/>
  <c r="M193" i="13"/>
  <c r="Q247"/>
  <c r="T247" s="1"/>
  <c r="S247" i="14" s="1"/>
  <c r="P247" i="13"/>
  <c r="N273"/>
  <c r="O291"/>
  <c r="Q334"/>
  <c r="T334" s="1"/>
  <c r="S334" i="14" s="1"/>
  <c r="R373" i="13"/>
  <c r="M6" i="14"/>
  <c r="R9"/>
  <c r="P18"/>
  <c r="P39"/>
  <c r="O39"/>
  <c r="M90"/>
  <c r="P115"/>
  <c r="P165"/>
  <c r="N182"/>
  <c r="O253"/>
  <c r="R272"/>
  <c r="N291"/>
  <c r="J379"/>
  <c r="R369"/>
  <c r="Q55" i="13"/>
  <c r="T55" s="1"/>
  <c r="S55" i="14" s="1"/>
  <c r="P72" i="13"/>
  <c r="O79"/>
  <c r="O325"/>
  <c r="O334"/>
  <c r="K381"/>
  <c r="P21" i="14"/>
  <c r="Q45"/>
  <c r="T45" s="1"/>
  <c r="R49"/>
  <c r="M50"/>
  <c r="P61"/>
  <c r="R73"/>
  <c r="Q185"/>
  <c r="T185" s="1"/>
  <c r="K379"/>
  <c r="R208"/>
  <c r="P210"/>
  <c r="P256"/>
  <c r="R261"/>
  <c r="N273"/>
  <c r="Q294"/>
  <c r="T294" s="1"/>
  <c r="N297"/>
  <c r="M300"/>
  <c r="O300"/>
  <c r="M303"/>
  <c r="P334"/>
  <c r="O334"/>
  <c r="M350"/>
  <c r="Q376"/>
  <c r="Q39" i="13"/>
  <c r="T39" s="1"/>
  <c r="S39" i="14" s="1"/>
  <c r="P314" i="13"/>
  <c r="O352"/>
  <c r="O374" s="1"/>
  <c r="R14" i="14"/>
  <c r="R25"/>
  <c r="N24"/>
  <c r="R24" s="1"/>
  <c r="U24" s="1"/>
  <c r="O13" i="13"/>
  <c r="P42"/>
  <c r="O225"/>
  <c r="P297"/>
  <c r="Q303"/>
  <c r="T303" s="1"/>
  <c r="S303" i="14" s="1"/>
  <c r="P303" i="13"/>
  <c r="N314"/>
  <c r="J379"/>
  <c r="R22" i="14"/>
  <c r="Q75"/>
  <c r="T75" s="1"/>
  <c r="N79"/>
  <c r="N197"/>
  <c r="P45" i="13"/>
  <c r="O297"/>
  <c r="R356"/>
  <c r="R361"/>
  <c r="O154"/>
  <c r="Q168"/>
  <c r="T168" s="1"/>
  <c r="S168" i="14" s="1"/>
  <c r="Q210" i="13"/>
  <c r="T210" s="1"/>
  <c r="S210" i="14" s="1"/>
  <c r="I381" i="13"/>
  <c r="R365"/>
  <c r="R369"/>
  <c r="P13" i="14"/>
  <c r="N18"/>
  <c r="R32"/>
  <c r="R52"/>
  <c r="R62"/>
  <c r="Q67"/>
  <c r="T67" s="1"/>
  <c r="R86"/>
  <c r="U86" s="1"/>
  <c r="Q18"/>
  <c r="T18" s="1"/>
  <c r="P26"/>
  <c r="O26"/>
  <c r="R29"/>
  <c r="R33"/>
  <c r="O36"/>
  <c r="Q39"/>
  <c r="T39" s="1"/>
  <c r="R56"/>
  <c r="P58"/>
  <c r="Q72"/>
  <c r="T72" s="1"/>
  <c r="P104"/>
  <c r="O108"/>
  <c r="R114"/>
  <c r="R151"/>
  <c r="M152"/>
  <c r="M154"/>
  <c r="Q165"/>
  <c r="T165" s="1"/>
  <c r="Q175"/>
  <c r="T175" s="1"/>
  <c r="P175"/>
  <c r="Q182"/>
  <c r="T182" s="1"/>
  <c r="P182"/>
  <c r="Q188"/>
  <c r="T188" s="1"/>
  <c r="R204"/>
  <c r="M205"/>
  <c r="Q207"/>
  <c r="T207" s="1"/>
  <c r="Q234"/>
  <c r="T234" s="1"/>
  <c r="R239"/>
  <c r="M240"/>
  <c r="O247"/>
  <c r="N247"/>
  <c r="O263"/>
  <c r="N263"/>
  <c r="M273"/>
  <c r="O273"/>
  <c r="N279"/>
  <c r="R285"/>
  <c r="M291"/>
  <c r="P294"/>
  <c r="R320"/>
  <c r="Q334"/>
  <c r="T334" s="1"/>
  <c r="R359"/>
  <c r="O375"/>
  <c r="R371"/>
  <c r="P42"/>
  <c r="O42"/>
  <c r="Q58"/>
  <c r="T58" s="1"/>
  <c r="R66"/>
  <c r="P67"/>
  <c r="P75"/>
  <c r="O79"/>
  <c r="R97"/>
  <c r="R106"/>
  <c r="P108"/>
  <c r="R112"/>
  <c r="R146"/>
  <c r="O156"/>
  <c r="R160"/>
  <c r="R162"/>
  <c r="R184"/>
  <c r="M185"/>
  <c r="O185"/>
  <c r="Q202"/>
  <c r="T202" s="1"/>
  <c r="P202"/>
  <c r="O207"/>
  <c r="Q247"/>
  <c r="T247" s="1"/>
  <c r="R251"/>
  <c r="Q250"/>
  <c r="T250" s="1"/>
  <c r="Q263"/>
  <c r="T263" s="1"/>
  <c r="P263"/>
  <c r="P270"/>
  <c r="P297"/>
  <c r="M312"/>
  <c r="Q319"/>
  <c r="T319" s="1"/>
  <c r="R98"/>
  <c r="R130"/>
  <c r="R138"/>
  <c r="R142"/>
  <c r="R179"/>
  <c r="M182"/>
  <c r="R195"/>
  <c r="R214"/>
  <c r="O225"/>
  <c r="R232"/>
  <c r="U232" s="1"/>
  <c r="P234"/>
  <c r="R243"/>
  <c r="M244"/>
  <c r="O256"/>
  <c r="P279"/>
  <c r="R283"/>
  <c r="R293"/>
  <c r="M294"/>
  <c r="R304"/>
  <c r="R313"/>
  <c r="M314"/>
  <c r="R341"/>
  <c r="R363"/>
  <c r="R373"/>
  <c r="R82"/>
  <c r="U82" s="1"/>
  <c r="R10"/>
  <c r="M11"/>
  <c r="M13"/>
  <c r="Q13"/>
  <c r="T13" s="1"/>
  <c r="R27"/>
  <c r="R31"/>
  <c r="P36"/>
  <c r="N39"/>
  <c r="N42"/>
  <c r="M45"/>
  <c r="P45"/>
  <c r="O45"/>
  <c r="R51"/>
  <c r="O55"/>
  <c r="R68"/>
  <c r="O72"/>
  <c r="R81"/>
  <c r="M82"/>
  <c r="R87"/>
  <c r="R90"/>
  <c r="U90" s="1"/>
  <c r="R96"/>
  <c r="R28"/>
  <c r="M67"/>
  <c r="O6"/>
  <c r="N13"/>
  <c r="M21"/>
  <c r="N21"/>
  <c r="R23"/>
  <c r="Q36"/>
  <c r="T36" s="1"/>
  <c r="O50"/>
  <c r="N58"/>
  <c r="N61"/>
  <c r="O67"/>
  <c r="N75"/>
  <c r="P79"/>
  <c r="R102"/>
  <c r="O13"/>
  <c r="R34"/>
  <c r="R35"/>
  <c r="N36"/>
  <c r="R43"/>
  <c r="N45"/>
  <c r="R54"/>
  <c r="N55"/>
  <c r="M58"/>
  <c r="O58"/>
  <c r="O61"/>
  <c r="R64"/>
  <c r="M65"/>
  <c r="N65"/>
  <c r="R65" s="1"/>
  <c r="U65" s="1"/>
  <c r="R71"/>
  <c r="N72"/>
  <c r="M75"/>
  <c r="O75"/>
  <c r="R80"/>
  <c r="Q79"/>
  <c r="T79" s="1"/>
  <c r="M84"/>
  <c r="P92"/>
  <c r="R99"/>
  <c r="M104"/>
  <c r="Q104"/>
  <c r="T104" s="1"/>
  <c r="R205"/>
  <c r="U205" s="1"/>
  <c r="N213"/>
  <c r="R213" s="1"/>
  <c r="U213" s="1"/>
  <c r="R226"/>
  <c r="R230"/>
  <c r="R240"/>
  <c r="U240" s="1"/>
  <c r="Q279"/>
  <c r="P291"/>
  <c r="Q303"/>
  <c r="T303" s="1"/>
  <c r="R317"/>
  <c r="U317" s="1"/>
  <c r="P325"/>
  <c r="L374"/>
  <c r="M376"/>
  <c r="R105"/>
  <c r="R109"/>
  <c r="M349"/>
  <c r="M382" s="1"/>
  <c r="R116"/>
  <c r="Q115"/>
  <c r="T115" s="1"/>
  <c r="O118"/>
  <c r="R131"/>
  <c r="R139"/>
  <c r="R147"/>
  <c r="O154"/>
  <c r="R155"/>
  <c r="M156"/>
  <c r="O168"/>
  <c r="N168"/>
  <c r="R176"/>
  <c r="O182"/>
  <c r="P185"/>
  <c r="R190"/>
  <c r="M195"/>
  <c r="R198"/>
  <c r="O202"/>
  <c r="R206"/>
  <c r="M207"/>
  <c r="N207"/>
  <c r="R231"/>
  <c r="O234"/>
  <c r="N234"/>
  <c r="Q244"/>
  <c r="T244" s="1"/>
  <c r="O250"/>
  <c r="N250"/>
  <c r="M253"/>
  <c r="N270"/>
  <c r="M279"/>
  <c r="R282"/>
  <c r="R290"/>
  <c r="R292"/>
  <c r="O297"/>
  <c r="Q300"/>
  <c r="T300" s="1"/>
  <c r="R324"/>
  <c r="M325"/>
  <c r="R329"/>
  <c r="Q325"/>
  <c r="T325" s="1"/>
  <c r="R333"/>
  <c r="M334"/>
  <c r="N334"/>
  <c r="M339"/>
  <c r="P375"/>
  <c r="R360"/>
  <c r="R368"/>
  <c r="M115"/>
  <c r="O125"/>
  <c r="N125"/>
  <c r="R132"/>
  <c r="R136"/>
  <c r="R140"/>
  <c r="R144"/>
  <c r="R148"/>
  <c r="N154"/>
  <c r="P154"/>
  <c r="R161"/>
  <c r="R166"/>
  <c r="N188"/>
  <c r="M197"/>
  <c r="N217"/>
  <c r="N225"/>
  <c r="R296"/>
  <c r="M297"/>
  <c r="P314"/>
  <c r="R318"/>
  <c r="M319"/>
  <c r="N319"/>
  <c r="R326"/>
  <c r="I374"/>
  <c r="O104"/>
  <c r="N104"/>
  <c r="R122"/>
  <c r="R124"/>
  <c r="M125"/>
  <c r="Q125"/>
  <c r="T125" s="1"/>
  <c r="R133"/>
  <c r="R141"/>
  <c r="R149"/>
  <c r="M150"/>
  <c r="N150"/>
  <c r="R150" s="1"/>
  <c r="U150" s="1"/>
  <c r="R157"/>
  <c r="P156"/>
  <c r="O165"/>
  <c r="N165"/>
  <c r="R172"/>
  <c r="M173"/>
  <c r="R173"/>
  <c r="U173" s="1"/>
  <c r="M175"/>
  <c r="R178"/>
  <c r="R183"/>
  <c r="R200"/>
  <c r="R203"/>
  <c r="R211"/>
  <c r="Q210"/>
  <c r="T210" s="1"/>
  <c r="R216"/>
  <c r="M217"/>
  <c r="Q217"/>
  <c r="T217" s="1"/>
  <c r="P217"/>
  <c r="R222"/>
  <c r="M225"/>
  <c r="M232"/>
  <c r="R238"/>
  <c r="N244"/>
  <c r="M247"/>
  <c r="P247"/>
  <c r="Q253"/>
  <c r="T253" s="1"/>
  <c r="M256"/>
  <c r="Q273"/>
  <c r="T273" s="1"/>
  <c r="P273"/>
  <c r="R280"/>
  <c r="R284"/>
  <c r="R288"/>
  <c r="O291"/>
  <c r="O294"/>
  <c r="N300"/>
  <c r="P303"/>
  <c r="R307"/>
  <c r="M308"/>
  <c r="R310"/>
  <c r="U310" s="1"/>
  <c r="R315"/>
  <c r="Q314"/>
  <c r="T314" s="1"/>
  <c r="O319"/>
  <c r="R323"/>
  <c r="U323" s="1"/>
  <c r="R331"/>
  <c r="R340"/>
  <c r="N350"/>
  <c r="R350" s="1"/>
  <c r="R362"/>
  <c r="Q6" i="13"/>
  <c r="T6" s="1"/>
  <c r="P6"/>
  <c r="Q75"/>
  <c r="T75" s="1"/>
  <c r="S75" i="14" s="1"/>
  <c r="N165" i="13"/>
  <c r="O182"/>
  <c r="M192"/>
  <c r="P202"/>
  <c r="P250"/>
  <c r="P256"/>
  <c r="Q294"/>
  <c r="T294" s="1"/>
  <c r="S294" i="14" s="1"/>
  <c r="R298" i="13"/>
  <c r="Q297"/>
  <c r="T297" s="1"/>
  <c r="S297" i="14" s="1"/>
  <c r="Q36" i="13"/>
  <c r="T36" s="1"/>
  <c r="S36" i="14" s="1"/>
  <c r="O125" i="13"/>
  <c r="O197"/>
  <c r="P291"/>
  <c r="Q300"/>
  <c r="T300" s="1"/>
  <c r="S300" i="14" s="1"/>
  <c r="P334" i="13"/>
  <c r="M16"/>
  <c r="N18"/>
  <c r="Q58"/>
  <c r="T58" s="1"/>
  <c r="S58" i="14" s="1"/>
  <c r="Q165" i="13"/>
  <c r="T165" s="1"/>
  <c r="S165" i="14" s="1"/>
  <c r="Q182" i="13"/>
  <c r="T182" s="1"/>
  <c r="S182" i="14" s="1"/>
  <c r="Q207" i="13"/>
  <c r="T207" s="1"/>
  <c r="S207" i="14" s="1"/>
  <c r="O247" i="13"/>
  <c r="Q273"/>
  <c r="T273" s="1"/>
  <c r="S273" i="14" s="1"/>
  <c r="N291" i="13"/>
  <c r="P294"/>
  <c r="P319"/>
  <c r="O319"/>
  <c r="R322"/>
  <c r="R33"/>
  <c r="Q50"/>
  <c r="T50" s="1"/>
  <c r="S50" i="14" s="1"/>
  <c r="O72" i="13"/>
  <c r="P104"/>
  <c r="Q118"/>
  <c r="T118" s="1"/>
  <c r="S118" i="14" s="1"/>
  <c r="P185" i="13"/>
  <c r="R191"/>
  <c r="R200"/>
  <c r="Q202"/>
  <c r="T202" s="1"/>
  <c r="S202" i="14" s="1"/>
  <c r="R231" i="13"/>
  <c r="O300"/>
  <c r="R333"/>
  <c r="N334"/>
  <c r="M339"/>
  <c r="M350"/>
  <c r="Q21"/>
  <c r="T21" s="1"/>
  <c r="S21" i="14" s="1"/>
  <c r="P36" i="13"/>
  <c r="Q45"/>
  <c r="T45" s="1"/>
  <c r="S45" i="14" s="1"/>
  <c r="P58" i="13"/>
  <c r="N61"/>
  <c r="R68"/>
  <c r="Q67"/>
  <c r="T67" s="1"/>
  <c r="S67" i="14" s="1"/>
  <c r="P67" i="13"/>
  <c r="R81"/>
  <c r="R93"/>
  <c r="R101"/>
  <c r="O104"/>
  <c r="R116"/>
  <c r="R158"/>
  <c r="Q156"/>
  <c r="T156" s="1"/>
  <c r="S156" i="14" s="1"/>
  <c r="R162" i="13"/>
  <c r="M165"/>
  <c r="M168"/>
  <c r="O168"/>
  <c r="N168"/>
  <c r="P182"/>
  <c r="Q244"/>
  <c r="T244" s="1"/>
  <c r="S244" i="14" s="1"/>
  <c r="O250" i="13"/>
  <c r="Q279"/>
  <c r="P279"/>
  <c r="O279"/>
  <c r="R283"/>
  <c r="R287"/>
  <c r="M291"/>
  <c r="O314"/>
  <c r="R340"/>
  <c r="I379"/>
  <c r="R29"/>
  <c r="R105"/>
  <c r="Q104"/>
  <c r="T104" s="1"/>
  <c r="S104" i="14" s="1"/>
  <c r="R196" i="13"/>
  <c r="P197"/>
  <c r="P210"/>
  <c r="N225"/>
  <c r="P225"/>
  <c r="P253"/>
  <c r="M256"/>
  <c r="P300"/>
  <c r="Q325"/>
  <c r="T325" s="1"/>
  <c r="S325" i="14" s="1"/>
  <c r="R329" i="13"/>
  <c r="M337"/>
  <c r="Q18"/>
  <c r="T18" s="1"/>
  <c r="S18" i="14" s="1"/>
  <c r="R40" i="13"/>
  <c r="N42"/>
  <c r="M45"/>
  <c r="P61"/>
  <c r="P79"/>
  <c r="Q108"/>
  <c r="T108" s="1"/>
  <c r="S108" i="14" s="1"/>
  <c r="R112" i="13"/>
  <c r="Q125"/>
  <c r="T125" s="1"/>
  <c r="S125" i="14" s="1"/>
  <c r="R130" i="13"/>
  <c r="R138"/>
  <c r="R146"/>
  <c r="N154"/>
  <c r="O175"/>
  <c r="R208"/>
  <c r="P217"/>
  <c r="O217"/>
  <c r="R235"/>
  <c r="R239"/>
  <c r="M240"/>
  <c r="Q250"/>
  <c r="T250" s="1"/>
  <c r="S250" i="14" s="1"/>
  <c r="N270" i="13"/>
  <c r="M273"/>
  <c r="O273"/>
  <c r="Q291"/>
  <c r="T291" s="1"/>
  <c r="S291" i="14" s="1"/>
  <c r="O303" i="13"/>
  <c r="Q314"/>
  <c r="T314" s="1"/>
  <c r="S314" i="14" s="1"/>
  <c r="L380" i="13"/>
  <c r="M376"/>
  <c r="Q376"/>
  <c r="O375"/>
  <c r="N21"/>
  <c r="M24"/>
  <c r="R34"/>
  <c r="M39"/>
  <c r="N39"/>
  <c r="O42"/>
  <c r="R48"/>
  <c r="O61"/>
  <c r="M65"/>
  <c r="N67"/>
  <c r="R82"/>
  <c r="M86"/>
  <c r="R102"/>
  <c r="R109"/>
  <c r="R113"/>
  <c r="R121"/>
  <c r="R131"/>
  <c r="R135"/>
  <c r="R139"/>
  <c r="R143"/>
  <c r="R147"/>
  <c r="R173"/>
  <c r="P175"/>
  <c r="M210"/>
  <c r="R216"/>
  <c r="Q256"/>
  <c r="T256" s="1"/>
  <c r="S256" i="14" s="1"/>
  <c r="R267" i="13"/>
  <c r="N266"/>
  <c r="R266" s="1"/>
  <c r="R323"/>
  <c r="Q352"/>
  <c r="T352" s="1"/>
  <c r="S352" i="14" s="1"/>
  <c r="M6" i="13"/>
  <c r="R35"/>
  <c r="O36"/>
  <c r="O39"/>
  <c r="O50"/>
  <c r="M58"/>
  <c r="M61"/>
  <c r="Q61"/>
  <c r="T61" s="1"/>
  <c r="S61" i="14" s="1"/>
  <c r="R66" i="13"/>
  <c r="O67"/>
  <c r="N75"/>
  <c r="N108"/>
  <c r="M115"/>
  <c r="O115"/>
  <c r="M123"/>
  <c r="R144"/>
  <c r="R153"/>
  <c r="N152"/>
  <c r="R152" s="1"/>
  <c r="O188"/>
  <c r="R341"/>
  <c r="M375"/>
  <c r="Q375"/>
  <c r="R358"/>
  <c r="R366"/>
  <c r="M26"/>
  <c r="N36"/>
  <c r="M42"/>
  <c r="O45"/>
  <c r="N50"/>
  <c r="R59"/>
  <c r="R64"/>
  <c r="R65"/>
  <c r="R84"/>
  <c r="R86"/>
  <c r="R94"/>
  <c r="N104"/>
  <c r="R178"/>
  <c r="R215"/>
  <c r="R222"/>
  <c r="N221"/>
  <c r="R221" s="1"/>
  <c r="M270"/>
  <c r="O270"/>
  <c r="P273"/>
  <c r="R301"/>
  <c r="R324"/>
  <c r="M325"/>
  <c r="J380"/>
  <c r="R20"/>
  <c r="M21"/>
  <c r="O21"/>
  <c r="R27"/>
  <c r="Q26"/>
  <c r="T26" s="1"/>
  <c r="S26" i="14" s="1"/>
  <c r="R31" i="13"/>
  <c r="M36"/>
  <c r="R49"/>
  <c r="P50"/>
  <c r="R53"/>
  <c r="N55"/>
  <c r="N58"/>
  <c r="M67"/>
  <c r="R73"/>
  <c r="N92"/>
  <c r="R99"/>
  <c r="R103"/>
  <c r="M108"/>
  <c r="R114"/>
  <c r="N115"/>
  <c r="P118"/>
  <c r="R122"/>
  <c r="R123"/>
  <c r="R128"/>
  <c r="R136"/>
  <c r="M215"/>
  <c r="R10"/>
  <c r="M11"/>
  <c r="R14"/>
  <c r="Q13"/>
  <c r="T13" s="1"/>
  <c r="S13" i="14" s="1"/>
  <c r="P18" i="13"/>
  <c r="O18"/>
  <c r="O26"/>
  <c r="R28"/>
  <c r="R46"/>
  <c r="R54"/>
  <c r="M55"/>
  <c r="P55"/>
  <c r="O55"/>
  <c r="O58"/>
  <c r="R71"/>
  <c r="M72"/>
  <c r="R74"/>
  <c r="M75"/>
  <c r="P75"/>
  <c r="O75"/>
  <c r="N79"/>
  <c r="R80"/>
  <c r="Q79"/>
  <c r="T79" s="1"/>
  <c r="S79" i="14" s="1"/>
  <c r="R87" i="13"/>
  <c r="M88"/>
  <c r="M92"/>
  <c r="R96"/>
  <c r="Q92"/>
  <c r="T92" s="1"/>
  <c r="S92" i="14" s="1"/>
  <c r="R111" i="13"/>
  <c r="Q115"/>
  <c r="T115" s="1"/>
  <c r="S115" i="14" s="1"/>
  <c r="P115" i="13"/>
  <c r="R119"/>
  <c r="R129"/>
  <c r="R133"/>
  <c r="R137"/>
  <c r="R141"/>
  <c r="R151"/>
  <c r="N150"/>
  <c r="R150" s="1"/>
  <c r="M152"/>
  <c r="M156"/>
  <c r="O156"/>
  <c r="N156"/>
  <c r="O165"/>
  <c r="R186"/>
  <c r="Q185"/>
  <c r="T185" s="1"/>
  <c r="S185" i="14" s="1"/>
  <c r="R193" i="13"/>
  <c r="R201"/>
  <c r="N202"/>
  <c r="R211"/>
  <c r="R214"/>
  <c r="N213"/>
  <c r="R213" s="1"/>
  <c r="R218"/>
  <c r="Q217"/>
  <c r="T217" s="1"/>
  <c r="S217" i="14" s="1"/>
  <c r="Q234" i="13"/>
  <c r="T234" s="1"/>
  <c r="S234" i="14" s="1"/>
  <c r="P244" i="13"/>
  <c r="P263"/>
  <c r="R282"/>
  <c r="N279"/>
  <c r="R286"/>
  <c r="R290"/>
  <c r="O294"/>
  <c r="R296"/>
  <c r="N294"/>
  <c r="M297"/>
  <c r="N297"/>
  <c r="R330"/>
  <c r="Q350"/>
  <c r="T350" s="1"/>
  <c r="S350" i="14" s="1"/>
  <c r="R145" i="13"/>
  <c r="R149"/>
  <c r="R161"/>
  <c r="P165"/>
  <c r="R169"/>
  <c r="R179"/>
  <c r="N182"/>
  <c r="N185"/>
  <c r="R189"/>
  <c r="Q197"/>
  <c r="T197" s="1"/>
  <c r="S197" i="14" s="1"/>
  <c r="R206" i="13"/>
  <c r="M207"/>
  <c r="O207"/>
  <c r="R212"/>
  <c r="M213"/>
  <c r="N217"/>
  <c r="R229"/>
  <c r="M232"/>
  <c r="R236"/>
  <c r="R241"/>
  <c r="M242"/>
  <c r="M244"/>
  <c r="R251"/>
  <c r="O253"/>
  <c r="N253"/>
  <c r="Q253"/>
  <c r="T253" s="1"/>
  <c r="S253" i="14" s="1"/>
  <c r="R257" i="13"/>
  <c r="O256"/>
  <c r="R261"/>
  <c r="Q263"/>
  <c r="T263" s="1"/>
  <c r="S263" i="14" s="1"/>
  <c r="P270" i="13"/>
  <c r="R280"/>
  <c r="R284"/>
  <c r="R288"/>
  <c r="N300"/>
  <c r="R331"/>
  <c r="R342"/>
  <c r="L381"/>
  <c r="N376"/>
  <c r="R359"/>
  <c r="R363"/>
  <c r="R367"/>
  <c r="R371"/>
  <c r="Q154"/>
  <c r="T154" s="1"/>
  <c r="S154" i="14" s="1"/>
  <c r="R157" i="13"/>
  <c r="R166"/>
  <c r="R170"/>
  <c r="Q175"/>
  <c r="T175" s="1"/>
  <c r="S175" i="14" s="1"/>
  <c r="R195" i="13"/>
  <c r="P207"/>
  <c r="O210"/>
  <c r="R220"/>
  <c r="M221"/>
  <c r="Q225"/>
  <c r="T225" s="1"/>
  <c r="S225" i="14" s="1"/>
  <c r="R230" i="13"/>
  <c r="O234"/>
  <c r="N234"/>
  <c r="O244"/>
  <c r="N244"/>
  <c r="M247"/>
  <c r="N247"/>
  <c r="N250"/>
  <c r="M253"/>
  <c r="N256"/>
  <c r="O263"/>
  <c r="N263"/>
  <c r="R271"/>
  <c r="M279"/>
  <c r="R281"/>
  <c r="R285"/>
  <c r="R289"/>
  <c r="M306"/>
  <c r="R306"/>
  <c r="R310"/>
  <c r="M317"/>
  <c r="R317"/>
  <c r="N319"/>
  <c r="P325"/>
  <c r="R328"/>
  <c r="L379"/>
  <c r="O376"/>
  <c r="R360"/>
  <c r="R368"/>
  <c r="R7" i="14"/>
  <c r="N11"/>
  <c r="N26"/>
  <c r="R19"/>
  <c r="M42"/>
  <c r="N67"/>
  <c r="M72"/>
  <c r="N175"/>
  <c r="R262"/>
  <c r="R12"/>
  <c r="R15"/>
  <c r="R38"/>
  <c r="R84"/>
  <c r="U84" s="1"/>
  <c r="R128"/>
  <c r="R220"/>
  <c r="O11"/>
  <c r="R17"/>
  <c r="M39"/>
  <c r="N50"/>
  <c r="M55"/>
  <c r="M61"/>
  <c r="R69"/>
  <c r="R159"/>
  <c r="P6"/>
  <c r="R8"/>
  <c r="M18"/>
  <c r="M24"/>
  <c r="M36"/>
  <c r="R44"/>
  <c r="R48"/>
  <c r="R57"/>
  <c r="R63"/>
  <c r="R74"/>
  <c r="R78"/>
  <c r="M79"/>
  <c r="R85"/>
  <c r="M86"/>
  <c r="R100"/>
  <c r="R126"/>
  <c r="R152"/>
  <c r="U152" s="1"/>
  <c r="R170"/>
  <c r="R218"/>
  <c r="R228"/>
  <c r="R342"/>
  <c r="R41"/>
  <c r="R47"/>
  <c r="R60"/>
  <c r="R77"/>
  <c r="Q349"/>
  <c r="Q382" s="1"/>
  <c r="Q108"/>
  <c r="T108" s="1"/>
  <c r="Q6"/>
  <c r="R37"/>
  <c r="R40"/>
  <c r="R46"/>
  <c r="R53"/>
  <c r="R59"/>
  <c r="R70"/>
  <c r="R76"/>
  <c r="O92"/>
  <c r="N92"/>
  <c r="R94"/>
  <c r="R134"/>
  <c r="P168"/>
  <c r="R186"/>
  <c r="Q225"/>
  <c r="T225" s="1"/>
  <c r="R236"/>
  <c r="R241"/>
  <c r="R249"/>
  <c r="R91"/>
  <c r="N349"/>
  <c r="N382" s="1"/>
  <c r="N108"/>
  <c r="R110"/>
  <c r="N118"/>
  <c r="R120"/>
  <c r="M123"/>
  <c r="R123"/>
  <c r="U123" s="1"/>
  <c r="P125"/>
  <c r="Q156"/>
  <c r="T156" s="1"/>
  <c r="R167"/>
  <c r="M193"/>
  <c r="M347" s="1"/>
  <c r="K188"/>
  <c r="M188" s="1"/>
  <c r="R212"/>
  <c r="M215"/>
  <c r="R215"/>
  <c r="U215" s="1"/>
  <c r="M221"/>
  <c r="R221"/>
  <c r="U221" s="1"/>
  <c r="P225"/>
  <c r="R233"/>
  <c r="M242"/>
  <c r="R242"/>
  <c r="U242" s="1"/>
  <c r="M250"/>
  <c r="R264"/>
  <c r="R286"/>
  <c r="R89"/>
  <c r="M92"/>
  <c r="R95"/>
  <c r="R103"/>
  <c r="R107"/>
  <c r="R113"/>
  <c r="R117"/>
  <c r="R129"/>
  <c r="R137"/>
  <c r="R145"/>
  <c r="N156"/>
  <c r="R158"/>
  <c r="M168"/>
  <c r="R171"/>
  <c r="R177"/>
  <c r="O188"/>
  <c r="R191"/>
  <c r="R193"/>
  <c r="P194"/>
  <c r="P346" s="1"/>
  <c r="R199"/>
  <c r="R209"/>
  <c r="M213"/>
  <c r="R229"/>
  <c r="M234"/>
  <c r="R237"/>
  <c r="R246"/>
  <c r="R259"/>
  <c r="M263"/>
  <c r="M266"/>
  <c r="R266"/>
  <c r="U266" s="1"/>
  <c r="M88"/>
  <c r="R88"/>
  <c r="U88" s="1"/>
  <c r="R93"/>
  <c r="Q92"/>
  <c r="T92" s="1"/>
  <c r="R101"/>
  <c r="M108"/>
  <c r="R111"/>
  <c r="M118"/>
  <c r="R121"/>
  <c r="R127"/>
  <c r="R135"/>
  <c r="R143"/>
  <c r="R153"/>
  <c r="M165"/>
  <c r="R169"/>
  <c r="Q168"/>
  <c r="T168" s="1"/>
  <c r="R174"/>
  <c r="O175"/>
  <c r="R187"/>
  <c r="M194"/>
  <c r="R196"/>
  <c r="O197"/>
  <c r="M210"/>
  <c r="R219"/>
  <c r="R227"/>
  <c r="R235"/>
  <c r="R248"/>
  <c r="Q256"/>
  <c r="T256" s="1"/>
  <c r="R260"/>
  <c r="M270"/>
  <c r="R271"/>
  <c r="R274"/>
  <c r="R308"/>
  <c r="U308" s="1"/>
  <c r="R332"/>
  <c r="O349"/>
  <c r="O382" s="1"/>
  <c r="K380"/>
  <c r="P192"/>
  <c r="R192" s="1"/>
  <c r="R252"/>
  <c r="R254"/>
  <c r="R257"/>
  <c r="R265"/>
  <c r="R281"/>
  <c r="R289"/>
  <c r="R311"/>
  <c r="R321"/>
  <c r="N325"/>
  <c r="R327"/>
  <c r="R336"/>
  <c r="K374"/>
  <c r="P349"/>
  <c r="P382" s="1"/>
  <c r="R245"/>
  <c r="N253"/>
  <c r="R255"/>
  <c r="N256"/>
  <c r="R258"/>
  <c r="R267"/>
  <c r="R275"/>
  <c r="O279"/>
  <c r="R287"/>
  <c r="R301"/>
  <c r="R306"/>
  <c r="U306" s="1"/>
  <c r="M337"/>
  <c r="R338"/>
  <c r="N375"/>
  <c r="R354"/>
  <c r="R365"/>
  <c r="R351"/>
  <c r="R358"/>
  <c r="R366"/>
  <c r="R298"/>
  <c r="R302"/>
  <c r="R309"/>
  <c r="M310"/>
  <c r="R312"/>
  <c r="U312" s="1"/>
  <c r="O325"/>
  <c r="R330"/>
  <c r="O376"/>
  <c r="R355"/>
  <c r="R364"/>
  <c r="R372"/>
  <c r="R295"/>
  <c r="R299"/>
  <c r="R305"/>
  <c r="M306"/>
  <c r="R316"/>
  <c r="M317"/>
  <c r="R322"/>
  <c r="M323"/>
  <c r="R328"/>
  <c r="R337"/>
  <c r="U337" s="1"/>
  <c r="R343"/>
  <c r="P376"/>
  <c r="M375"/>
  <c r="Q375"/>
  <c r="R370"/>
  <c r="R69" i="13"/>
  <c r="R124"/>
  <c r="P11"/>
  <c r="R12"/>
  <c r="M13"/>
  <c r="N13"/>
  <c r="M18"/>
  <c r="P26"/>
  <c r="R32"/>
  <c r="R41"/>
  <c r="N45"/>
  <c r="R47"/>
  <c r="M50"/>
  <c r="R51"/>
  <c r="R60"/>
  <c r="R62"/>
  <c r="R78"/>
  <c r="M79"/>
  <c r="R89"/>
  <c r="R97"/>
  <c r="M118"/>
  <c r="N118"/>
  <c r="N6"/>
  <c r="R9"/>
  <c r="P13"/>
  <c r="R15"/>
  <c r="R22"/>
  <c r="R25"/>
  <c r="N26"/>
  <c r="R30"/>
  <c r="R37"/>
  <c r="R43"/>
  <c r="R52"/>
  <c r="R56"/>
  <c r="R63"/>
  <c r="R70"/>
  <c r="R76"/>
  <c r="R83"/>
  <c r="P125"/>
  <c r="R8"/>
  <c r="R24"/>
  <c r="R23"/>
  <c r="R38"/>
  <c r="R44"/>
  <c r="R57"/>
  <c r="R77"/>
  <c r="M82"/>
  <c r="M84"/>
  <c r="P349"/>
  <c r="P382" s="1"/>
  <c r="P108"/>
  <c r="R106"/>
  <c r="M125"/>
  <c r="M150"/>
  <c r="R171"/>
  <c r="R174"/>
  <c r="M185"/>
  <c r="Q188"/>
  <c r="T188" s="1"/>
  <c r="S188" i="14" s="1"/>
  <c r="M205" i="13"/>
  <c r="R205"/>
  <c r="M217"/>
  <c r="R318"/>
  <c r="R204"/>
  <c r="N207"/>
  <c r="R227"/>
  <c r="R243"/>
  <c r="N242"/>
  <c r="R242" s="1"/>
  <c r="N11"/>
  <c r="R19"/>
  <c r="R85"/>
  <c r="N88"/>
  <c r="R88" s="1"/>
  <c r="R91"/>
  <c r="O92"/>
  <c r="R95"/>
  <c r="R100"/>
  <c r="R120"/>
  <c r="R126"/>
  <c r="R134"/>
  <c r="R142"/>
  <c r="R155"/>
  <c r="P156"/>
  <c r="R160"/>
  <c r="R167"/>
  <c r="P168"/>
  <c r="M175"/>
  <c r="R176"/>
  <c r="R187"/>
  <c r="N188"/>
  <c r="R190"/>
  <c r="M197"/>
  <c r="R198"/>
  <c r="R209"/>
  <c r="R219"/>
  <c r="R228"/>
  <c r="R237"/>
  <c r="M250"/>
  <c r="R292"/>
  <c r="R184"/>
  <c r="R232"/>
  <c r="R7"/>
  <c r="N72"/>
  <c r="O6"/>
  <c r="M90"/>
  <c r="R90"/>
  <c r="P92"/>
  <c r="R98"/>
  <c r="M104"/>
  <c r="R107"/>
  <c r="O349"/>
  <c r="O382" s="1"/>
  <c r="O108"/>
  <c r="R117"/>
  <c r="O118"/>
  <c r="N125"/>
  <c r="R127"/>
  <c r="R132"/>
  <c r="R140"/>
  <c r="R148"/>
  <c r="M154"/>
  <c r="R159"/>
  <c r="R172"/>
  <c r="M173"/>
  <c r="N175"/>
  <c r="R177"/>
  <c r="M182"/>
  <c r="R183"/>
  <c r="K188"/>
  <c r="M188" s="1"/>
  <c r="M195"/>
  <c r="N197"/>
  <c r="R199"/>
  <c r="M202"/>
  <c r="R203"/>
  <c r="M225"/>
  <c r="R226"/>
  <c r="R233"/>
  <c r="M234"/>
  <c r="P234"/>
  <c r="M349"/>
  <c r="M382" s="1"/>
  <c r="Q349"/>
  <c r="Q382" s="1"/>
  <c r="K379"/>
  <c r="P194"/>
  <c r="P346" s="1"/>
  <c r="R240"/>
  <c r="R248"/>
  <c r="R262"/>
  <c r="M263"/>
  <c r="R264"/>
  <c r="R272"/>
  <c r="R274"/>
  <c r="R307"/>
  <c r="N349"/>
  <c r="N382" s="1"/>
  <c r="R110"/>
  <c r="M194"/>
  <c r="M346" s="1"/>
  <c r="R238"/>
  <c r="R245"/>
  <c r="R259"/>
  <c r="M266"/>
  <c r="R275"/>
  <c r="R293"/>
  <c r="R315"/>
  <c r="R337"/>
  <c r="P192"/>
  <c r="P347" s="1"/>
  <c r="R254"/>
  <c r="R260"/>
  <c r="R304"/>
  <c r="N375"/>
  <c r="N352"/>
  <c r="R354"/>
  <c r="R246"/>
  <c r="R249"/>
  <c r="R252"/>
  <c r="R255"/>
  <c r="R258"/>
  <c r="R265"/>
  <c r="R302"/>
  <c r="M308"/>
  <c r="R308"/>
  <c r="R311"/>
  <c r="M312"/>
  <c r="R312"/>
  <c r="M319"/>
  <c r="M323"/>
  <c r="M334"/>
  <c r="R351"/>
  <c r="R295"/>
  <c r="R299"/>
  <c r="R305"/>
  <c r="R316"/>
  <c r="R320"/>
  <c r="R326"/>
  <c r="R335"/>
  <c r="R338"/>
  <c r="P375"/>
  <c r="R355"/>
  <c r="R364"/>
  <c r="R372"/>
  <c r="M294"/>
  <c r="M300"/>
  <c r="M303"/>
  <c r="R309"/>
  <c r="M310"/>
  <c r="R313"/>
  <c r="M314"/>
  <c r="R321"/>
  <c r="N325"/>
  <c r="R327"/>
  <c r="R332"/>
  <c r="R336"/>
  <c r="R343"/>
  <c r="N350"/>
  <c r="P376"/>
  <c r="P352"/>
  <c r="P374" s="1"/>
  <c r="R362"/>
  <c r="R370"/>
  <c r="M352"/>
  <c r="S376" i="10"/>
  <c r="R377" i="14" l="1"/>
  <c r="M346"/>
  <c r="M379" s="1"/>
  <c r="M347" i="13"/>
  <c r="M380" s="1"/>
  <c r="P347" i="14"/>
  <c r="P380" s="1"/>
  <c r="R348"/>
  <c r="O345"/>
  <c r="O378" s="1"/>
  <c r="R347"/>
  <c r="N345"/>
  <c r="T279"/>
  <c r="Q345"/>
  <c r="N345" i="13"/>
  <c r="O345"/>
  <c r="O378" s="1"/>
  <c r="R377"/>
  <c r="Q345"/>
  <c r="R348"/>
  <c r="R16"/>
  <c r="T16"/>
  <c r="S16" i="14" s="1"/>
  <c r="R352"/>
  <c r="R16"/>
  <c r="Q380" i="13"/>
  <c r="M374" i="14"/>
  <c r="N380"/>
  <c r="T279" i="13"/>
  <c r="R276"/>
  <c r="U276" s="1"/>
  <c r="R339"/>
  <c r="O381"/>
  <c r="P381"/>
  <c r="R334"/>
  <c r="M379"/>
  <c r="Q374" i="14"/>
  <c r="N381"/>
  <c r="O379"/>
  <c r="R244"/>
  <c r="U244" s="1"/>
  <c r="R297"/>
  <c r="U297" s="1"/>
  <c r="R294"/>
  <c r="U294" s="1"/>
  <c r="R247" i="13"/>
  <c r="R303"/>
  <c r="R247" i="14"/>
  <c r="U247" s="1"/>
  <c r="R210"/>
  <c r="U210" s="1"/>
  <c r="R55"/>
  <c r="U55" s="1"/>
  <c r="R279" i="13"/>
  <c r="R165" i="14"/>
  <c r="U165" s="1"/>
  <c r="R61"/>
  <c r="U61" s="1"/>
  <c r="R18"/>
  <c r="U18" s="1"/>
  <c r="R185" i="13"/>
  <c r="R319" i="14"/>
  <c r="U319" s="1"/>
  <c r="R339"/>
  <c r="U339" s="1"/>
  <c r="R325" i="13"/>
  <c r="R11"/>
  <c r="R108" i="14"/>
  <c r="U108" s="1"/>
  <c r="R72"/>
  <c r="U72" s="1"/>
  <c r="Q380"/>
  <c r="R45"/>
  <c r="U45" s="1"/>
  <c r="R36"/>
  <c r="U36" s="1"/>
  <c r="R39"/>
  <c r="U39" s="1"/>
  <c r="R115"/>
  <c r="U115" s="1"/>
  <c r="R256" i="13"/>
  <c r="R75" i="14"/>
  <c r="U75" s="1"/>
  <c r="R21"/>
  <c r="U21" s="1"/>
  <c r="P381"/>
  <c r="Q381" i="13"/>
  <c r="R104" i="14"/>
  <c r="U104" s="1"/>
  <c r="R250"/>
  <c r="U250" s="1"/>
  <c r="R234"/>
  <c r="U234" s="1"/>
  <c r="R270"/>
  <c r="U270" s="1"/>
  <c r="R182"/>
  <c r="U182" s="1"/>
  <c r="R58"/>
  <c r="U58" s="1"/>
  <c r="R197" i="13"/>
  <c r="R297"/>
  <c r="P379" i="14"/>
  <c r="M380"/>
  <c r="R26"/>
  <c r="U26" s="1"/>
  <c r="R319" i="13"/>
  <c r="R273"/>
  <c r="R303" i="14"/>
  <c r="U303" s="1"/>
  <c r="N381" i="13"/>
  <c r="R253" i="14"/>
  <c r="U253" s="1"/>
  <c r="R21" i="13"/>
  <c r="R42"/>
  <c r="R291"/>
  <c r="R300" i="14"/>
  <c r="U300" s="1"/>
  <c r="R334"/>
  <c r="U334" s="1"/>
  <c r="R202"/>
  <c r="U202" s="1"/>
  <c r="R185"/>
  <c r="U185" s="1"/>
  <c r="R42"/>
  <c r="U42" s="1"/>
  <c r="R263"/>
  <c r="U263" s="1"/>
  <c r="R6"/>
  <c r="T6"/>
  <c r="M381" i="13"/>
  <c r="Q381" i="14"/>
  <c r="R197"/>
  <c r="U197" s="1"/>
  <c r="R210" i="13"/>
  <c r="P188"/>
  <c r="R207"/>
  <c r="M381" i="14"/>
  <c r="R118"/>
  <c r="U118" s="1"/>
  <c r="R50"/>
  <c r="U50" s="1"/>
  <c r="R202" i="13"/>
  <c r="R207" i="14"/>
  <c r="U207" s="1"/>
  <c r="R108" i="13"/>
  <c r="S6" i="14"/>
  <c r="R156" i="13"/>
  <c r="R279" i="14"/>
  <c r="R156"/>
  <c r="U156" s="1"/>
  <c r="R67"/>
  <c r="U67" s="1"/>
  <c r="R314" i="13"/>
  <c r="R182"/>
  <c r="R75"/>
  <c r="R291" i="14"/>
  <c r="U291" s="1"/>
  <c r="R273"/>
  <c r="U273" s="1"/>
  <c r="R154"/>
  <c r="U154" s="1"/>
  <c r="R79"/>
  <c r="U79" s="1"/>
  <c r="R125"/>
  <c r="U125" s="1"/>
  <c r="N379"/>
  <c r="R168"/>
  <c r="U168" s="1"/>
  <c r="Q379"/>
  <c r="R314"/>
  <c r="U314" s="1"/>
  <c r="R13"/>
  <c r="U13" s="1"/>
  <c r="R217"/>
  <c r="U217" s="1"/>
  <c r="R263" i="13"/>
  <c r="R253"/>
  <c r="R294"/>
  <c r="R244"/>
  <c r="R165"/>
  <c r="R115"/>
  <c r="R58"/>
  <c r="R61"/>
  <c r="R55"/>
  <c r="R270"/>
  <c r="R36"/>
  <c r="R39"/>
  <c r="R104"/>
  <c r="R67"/>
  <c r="R300"/>
  <c r="R217"/>
  <c r="R154"/>
  <c r="R250"/>
  <c r="R350"/>
  <c r="R375"/>
  <c r="R72"/>
  <c r="R168"/>
  <c r="R50"/>
  <c r="R18"/>
  <c r="R92"/>
  <c r="R175"/>
  <c r="O379"/>
  <c r="Q374"/>
  <c r="Q379"/>
  <c r="T374"/>
  <c r="P379"/>
  <c r="R234"/>
  <c r="O380"/>
  <c r="R26"/>
  <c r="R45"/>
  <c r="R194"/>
  <c r="R346" s="1"/>
  <c r="N380"/>
  <c r="R79"/>
  <c r="R225"/>
  <c r="N374" i="14"/>
  <c r="R256"/>
  <c r="U256" s="1"/>
  <c r="R194"/>
  <c r="R346" s="1"/>
  <c r="O381"/>
  <c r="R349"/>
  <c r="R382" s="1"/>
  <c r="R92"/>
  <c r="U92" s="1"/>
  <c r="R225"/>
  <c r="U225" s="1"/>
  <c r="R376"/>
  <c r="R375"/>
  <c r="R325"/>
  <c r="U325" s="1"/>
  <c r="P188"/>
  <c r="R188" s="1"/>
  <c r="U188" s="1"/>
  <c r="O380"/>
  <c r="R175"/>
  <c r="U175" s="1"/>
  <c r="R11"/>
  <c r="U11" s="1"/>
  <c r="R192" i="13"/>
  <c r="R347" s="1"/>
  <c r="P380"/>
  <c r="N374"/>
  <c r="R352"/>
  <c r="R349"/>
  <c r="R382" s="1"/>
  <c r="R118"/>
  <c r="R376"/>
  <c r="R125"/>
  <c r="N379"/>
  <c r="R13"/>
  <c r="R6"/>
  <c r="R345" i="14" l="1"/>
  <c r="T345"/>
  <c r="T378" s="1"/>
  <c r="P345"/>
  <c r="P378" s="1"/>
  <c r="P345" i="13"/>
  <c r="P378" s="1"/>
  <c r="S279" i="14"/>
  <c r="S345" s="1"/>
  <c r="T345" i="13"/>
  <c r="T378" s="1"/>
  <c r="U16" i="14"/>
  <c r="Q378"/>
  <c r="R188" i="13"/>
  <c r="R345" s="1"/>
  <c r="R381"/>
  <c r="R380" i="14"/>
  <c r="R379"/>
  <c r="R379" i="13"/>
  <c r="R380"/>
  <c r="Q378"/>
  <c r="U6" i="14"/>
  <c r="R381"/>
  <c r="R374"/>
  <c r="N378"/>
  <c r="R374" i="13"/>
  <c r="N378"/>
  <c r="U279" i="14" l="1"/>
  <c r="U345" s="1"/>
  <c r="R378" i="13"/>
  <c r="R378" i="14"/>
  <c r="O352" i="10" l="1"/>
  <c r="M353"/>
  <c r="M355"/>
  <c r="M356"/>
  <c r="M357"/>
  <c r="M358"/>
  <c r="M360"/>
  <c r="M361"/>
  <c r="M362"/>
  <c r="M363"/>
  <c r="M364"/>
  <c r="M365"/>
  <c r="M366"/>
  <c r="M367"/>
  <c r="M368"/>
  <c r="M369"/>
  <c r="M370"/>
  <c r="M371"/>
  <c r="M372"/>
  <c r="M373"/>
  <c r="M374"/>
  <c r="M375"/>
  <c r="K281"/>
  <c r="M379" l="1"/>
  <c r="O379"/>
  <c r="O378"/>
  <c r="O377"/>
  <c r="O354"/>
  <c r="O339"/>
  <c r="O325"/>
  <c r="O308"/>
  <c r="O296"/>
  <c r="O272"/>
  <c r="O244"/>
  <c r="O242"/>
  <c r="O234"/>
  <c r="O212"/>
  <c r="O207"/>
  <c r="O175"/>
  <c r="O154"/>
  <c r="O152"/>
  <c r="O125"/>
  <c r="O92"/>
  <c r="O90"/>
  <c r="O88"/>
  <c r="O86"/>
  <c r="O84"/>
  <c r="O67"/>
  <c r="O26"/>
  <c r="O23"/>
  <c r="O13"/>
  <c r="M19"/>
  <c r="M10"/>
  <c r="S380"/>
  <c r="J377"/>
  <c r="K377"/>
  <c r="L377"/>
  <c r="L381" s="1"/>
  <c r="M377"/>
  <c r="J378"/>
  <c r="K378"/>
  <c r="L378"/>
  <c r="M378"/>
  <c r="I377"/>
  <c r="J351"/>
  <c r="J384" s="1"/>
  <c r="K351"/>
  <c r="K384" s="1"/>
  <c r="L351"/>
  <c r="L384" s="1"/>
  <c r="J302"/>
  <c r="M340"/>
  <c r="M9"/>
  <c r="M11"/>
  <c r="M12"/>
  <c r="M14"/>
  <c r="M16"/>
  <c r="M17"/>
  <c r="M21"/>
  <c r="M22"/>
  <c r="M24"/>
  <c r="M25"/>
  <c r="M27"/>
  <c r="M29"/>
  <c r="M30"/>
  <c r="M31"/>
  <c r="M32"/>
  <c r="M33"/>
  <c r="M34"/>
  <c r="M35"/>
  <c r="M36"/>
  <c r="M37"/>
  <c r="M39"/>
  <c r="M40"/>
  <c r="M42"/>
  <c r="M43"/>
  <c r="M45"/>
  <c r="M46"/>
  <c r="M48"/>
  <c r="M49"/>
  <c r="M50"/>
  <c r="M51"/>
  <c r="M53"/>
  <c r="M54"/>
  <c r="M55"/>
  <c r="M56"/>
  <c r="M58"/>
  <c r="M59"/>
  <c r="M61"/>
  <c r="M62"/>
  <c r="M64"/>
  <c r="M65"/>
  <c r="M66"/>
  <c r="M68"/>
  <c r="M70"/>
  <c r="M71"/>
  <c r="M72"/>
  <c r="M73"/>
  <c r="M75"/>
  <c r="M76"/>
  <c r="M78"/>
  <c r="M79"/>
  <c r="M80"/>
  <c r="M82"/>
  <c r="M83"/>
  <c r="M85"/>
  <c r="M87"/>
  <c r="M89"/>
  <c r="M91"/>
  <c r="M93"/>
  <c r="M95"/>
  <c r="M96"/>
  <c r="M97"/>
  <c r="M98"/>
  <c r="M99"/>
  <c r="M100"/>
  <c r="M101"/>
  <c r="M102"/>
  <c r="M103"/>
  <c r="M104"/>
  <c r="M105"/>
  <c r="M107"/>
  <c r="M108"/>
  <c r="M109"/>
  <c r="M111"/>
  <c r="M112"/>
  <c r="M113"/>
  <c r="M114"/>
  <c r="M115"/>
  <c r="M116"/>
  <c r="M118"/>
  <c r="M119"/>
  <c r="M121"/>
  <c r="M122"/>
  <c r="M123"/>
  <c r="M124"/>
  <c r="M126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3"/>
  <c r="M155"/>
  <c r="M157"/>
  <c r="M159"/>
  <c r="M160"/>
  <c r="M161"/>
  <c r="M162"/>
  <c r="M163"/>
  <c r="M164"/>
  <c r="M168"/>
  <c r="M169"/>
  <c r="M171"/>
  <c r="M172"/>
  <c r="M173"/>
  <c r="M174"/>
  <c r="M176"/>
  <c r="M178"/>
  <c r="M179"/>
  <c r="M180"/>
  <c r="M181"/>
  <c r="M185"/>
  <c r="M186"/>
  <c r="M188"/>
  <c r="M189"/>
  <c r="M191"/>
  <c r="M192"/>
  <c r="M193"/>
  <c r="M198"/>
  <c r="M200"/>
  <c r="M201"/>
  <c r="M202"/>
  <c r="M203"/>
  <c r="M205"/>
  <c r="M206"/>
  <c r="M208"/>
  <c r="M210"/>
  <c r="M211"/>
  <c r="M213"/>
  <c r="M214"/>
  <c r="M216"/>
  <c r="M218"/>
  <c r="M220"/>
  <c r="M221"/>
  <c r="M222"/>
  <c r="M224"/>
  <c r="M228"/>
  <c r="M229"/>
  <c r="M230"/>
  <c r="M231"/>
  <c r="M232"/>
  <c r="M233"/>
  <c r="M235"/>
  <c r="M237"/>
  <c r="M238"/>
  <c r="M239"/>
  <c r="M240"/>
  <c r="M241"/>
  <c r="M243"/>
  <c r="M245"/>
  <c r="M247"/>
  <c r="M248"/>
  <c r="M250"/>
  <c r="M251"/>
  <c r="M253"/>
  <c r="M254"/>
  <c r="M256"/>
  <c r="M257"/>
  <c r="M259"/>
  <c r="M260"/>
  <c r="M261"/>
  <c r="M262"/>
  <c r="M263"/>
  <c r="M264"/>
  <c r="M266"/>
  <c r="M267"/>
  <c r="M269"/>
  <c r="M273"/>
  <c r="M274"/>
  <c r="M276"/>
  <c r="M282"/>
  <c r="M283"/>
  <c r="M284"/>
  <c r="M285"/>
  <c r="M286"/>
  <c r="M287"/>
  <c r="M288"/>
  <c r="M289"/>
  <c r="M290"/>
  <c r="M291"/>
  <c r="M292"/>
  <c r="M294"/>
  <c r="M295"/>
  <c r="M297"/>
  <c r="M298"/>
  <c r="M300"/>
  <c r="M301"/>
  <c r="M303"/>
  <c r="M304"/>
  <c r="M306"/>
  <c r="M307"/>
  <c r="M309"/>
  <c r="M311"/>
  <c r="M313"/>
  <c r="M315"/>
  <c r="M317"/>
  <c r="M318"/>
  <c r="M320"/>
  <c r="M322"/>
  <c r="M323"/>
  <c r="M324"/>
  <c r="M326"/>
  <c r="M328"/>
  <c r="M329"/>
  <c r="M330"/>
  <c r="M331"/>
  <c r="M332"/>
  <c r="M333"/>
  <c r="M334"/>
  <c r="M335"/>
  <c r="M337"/>
  <c r="M338"/>
  <c r="M342"/>
  <c r="M343"/>
  <c r="M344"/>
  <c r="M345"/>
  <c r="J354"/>
  <c r="J376" s="1"/>
  <c r="J339"/>
  <c r="J336"/>
  <c r="J327"/>
  <c r="J325"/>
  <c r="J321"/>
  <c r="J319"/>
  <c r="J316"/>
  <c r="J314"/>
  <c r="J312"/>
  <c r="J310"/>
  <c r="J308"/>
  <c r="J305"/>
  <c r="J299"/>
  <c r="J296"/>
  <c r="J293"/>
  <c r="L281"/>
  <c r="J281"/>
  <c r="I281"/>
  <c r="J275"/>
  <c r="J272"/>
  <c r="J268"/>
  <c r="K265"/>
  <c r="L265"/>
  <c r="J265"/>
  <c r="I265"/>
  <c r="J258"/>
  <c r="J255"/>
  <c r="L249"/>
  <c r="K249"/>
  <c r="J249"/>
  <c r="I249"/>
  <c r="J252"/>
  <c r="J246"/>
  <c r="J244"/>
  <c r="J242"/>
  <c r="J236"/>
  <c r="J234"/>
  <c r="J227"/>
  <c r="J223"/>
  <c r="J219"/>
  <c r="J217"/>
  <c r="J215"/>
  <c r="J212"/>
  <c r="J209"/>
  <c r="J207"/>
  <c r="J204"/>
  <c r="J199"/>
  <c r="M197"/>
  <c r="M195"/>
  <c r="J190"/>
  <c r="J187"/>
  <c r="J184"/>
  <c r="I184"/>
  <c r="J177"/>
  <c r="J170"/>
  <c r="J167"/>
  <c r="J158"/>
  <c r="L158"/>
  <c r="K158"/>
  <c r="I158"/>
  <c r="I156"/>
  <c r="J156"/>
  <c r="J154"/>
  <c r="J152"/>
  <c r="J127"/>
  <c r="J125"/>
  <c r="J120"/>
  <c r="J117"/>
  <c r="J110"/>
  <c r="J106"/>
  <c r="J94"/>
  <c r="J92"/>
  <c r="J90"/>
  <c r="I90"/>
  <c r="J88"/>
  <c r="J86"/>
  <c r="J84"/>
  <c r="L77"/>
  <c r="J77"/>
  <c r="K77"/>
  <c r="I77"/>
  <c r="J81"/>
  <c r="J74"/>
  <c r="J69"/>
  <c r="J67"/>
  <c r="J63"/>
  <c r="J60"/>
  <c r="J57"/>
  <c r="J52"/>
  <c r="J47"/>
  <c r="J44"/>
  <c r="J41"/>
  <c r="J38"/>
  <c r="I28"/>
  <c r="J28"/>
  <c r="J26"/>
  <c r="J23"/>
  <c r="T18"/>
  <c r="S16" i="13" s="1"/>
  <c r="U16" s="1"/>
  <c r="N18" i="10"/>
  <c r="J20"/>
  <c r="J15"/>
  <c r="J13"/>
  <c r="J8"/>
  <c r="O341" l="1"/>
  <c r="M350"/>
  <c r="M383" s="1"/>
  <c r="O299"/>
  <c r="I381"/>
  <c r="J383"/>
  <c r="J381"/>
  <c r="O60"/>
  <c r="R19"/>
  <c r="O321"/>
  <c r="O184"/>
  <c r="O117"/>
  <c r="J382"/>
  <c r="O293"/>
  <c r="O15"/>
  <c r="R251"/>
  <c r="R80"/>
  <c r="O190"/>
  <c r="O236"/>
  <c r="R250"/>
  <c r="O177"/>
  <c r="O275"/>
  <c r="K383"/>
  <c r="O81"/>
  <c r="O246"/>
  <c r="O265"/>
  <c r="O57"/>
  <c r="O351"/>
  <c r="O384" s="1"/>
  <c r="O120"/>
  <c r="O167"/>
  <c r="O255"/>
  <c r="O302"/>
  <c r="R78"/>
  <c r="R164"/>
  <c r="R194"/>
  <c r="L382"/>
  <c r="O28"/>
  <c r="O77"/>
  <c r="O94"/>
  <c r="O127"/>
  <c r="O158"/>
  <c r="O170"/>
  <c r="O227"/>
  <c r="M351"/>
  <c r="M384" s="1"/>
  <c r="L383"/>
  <c r="O20"/>
  <c r="O38"/>
  <c r="O156"/>
  <c r="O249"/>
  <c r="O327"/>
  <c r="R162"/>
  <c r="R79"/>
  <c r="R163"/>
  <c r="R161"/>
  <c r="M196"/>
  <c r="M348" s="1"/>
  <c r="K381"/>
  <c r="O63"/>
  <c r="R267"/>
  <c r="M194"/>
  <c r="O110"/>
  <c r="O219"/>
  <c r="O252"/>
  <c r="R196"/>
  <c r="K382"/>
  <c r="O8"/>
  <c r="O258"/>
  <c r="O376"/>
  <c r="M158"/>
  <c r="M249"/>
  <c r="M281"/>
  <c r="M77"/>
  <c r="M265"/>
  <c r="R195"/>
  <c r="K190"/>
  <c r="R197"/>
  <c r="P249"/>
  <c r="Q249"/>
  <c r="T249" s="1"/>
  <c r="S247" i="13" s="1"/>
  <c r="U247" s="1"/>
  <c r="N249" i="10"/>
  <c r="N77"/>
  <c r="P77"/>
  <c r="Q77"/>
  <c r="M381" l="1"/>
  <c r="M349"/>
  <c r="M382" s="1"/>
  <c r="R249"/>
  <c r="U249" s="1"/>
  <c r="R18"/>
  <c r="U18" s="1"/>
  <c r="R77"/>
  <c r="T77"/>
  <c r="S75" i="13" s="1"/>
  <c r="U75" s="1"/>
  <c r="U77" i="10" l="1"/>
  <c r="I383" l="1"/>
  <c r="I378"/>
  <c r="I351"/>
  <c r="I384" s="1"/>
  <c r="T339"/>
  <c r="S337" i="13" s="1"/>
  <c r="U337" s="1"/>
  <c r="K339" i="10"/>
  <c r="L339"/>
  <c r="I339"/>
  <c r="K296"/>
  <c r="L296"/>
  <c r="I296"/>
  <c r="R340" l="1"/>
  <c r="M339"/>
  <c r="M296"/>
  <c r="I382"/>
  <c r="N339"/>
  <c r="R339" l="1"/>
  <c r="U339" s="1"/>
  <c r="N184"/>
  <c r="I336"/>
  <c r="I327"/>
  <c r="I325"/>
  <c r="I321"/>
  <c r="I319"/>
  <c r="I316"/>
  <c r="I314"/>
  <c r="I312"/>
  <c r="I310"/>
  <c r="I308"/>
  <c r="I305"/>
  <c r="I302"/>
  <c r="I299"/>
  <c r="I293"/>
  <c r="I272"/>
  <c r="I268"/>
  <c r="I258"/>
  <c r="I255"/>
  <c r="I252"/>
  <c r="I246"/>
  <c r="I244"/>
  <c r="I242"/>
  <c r="I236"/>
  <c r="I234"/>
  <c r="I227"/>
  <c r="I223"/>
  <c r="I219"/>
  <c r="I217"/>
  <c r="I215"/>
  <c r="I212"/>
  <c r="I209"/>
  <c r="I207"/>
  <c r="I204"/>
  <c r="I199"/>
  <c r="I190"/>
  <c r="I177"/>
  <c r="I175"/>
  <c r="I170"/>
  <c r="I167"/>
  <c r="I154"/>
  <c r="I152"/>
  <c r="I127"/>
  <c r="I125"/>
  <c r="I120"/>
  <c r="I117"/>
  <c r="I110"/>
  <c r="I106"/>
  <c r="I94"/>
  <c r="I92"/>
  <c r="I88"/>
  <c r="I86"/>
  <c r="I84"/>
  <c r="I81"/>
  <c r="I74"/>
  <c r="I69"/>
  <c r="I67"/>
  <c r="I63"/>
  <c r="I60"/>
  <c r="I57"/>
  <c r="I52"/>
  <c r="I47"/>
  <c r="I44"/>
  <c r="I41"/>
  <c r="I38"/>
  <c r="I26"/>
  <c r="I15"/>
  <c r="I13"/>
  <c r="I8"/>
  <c r="N341" l="1"/>
  <c r="N379"/>
  <c r="N20"/>
  <c r="N377"/>
  <c r="N325"/>
  <c r="N154"/>
  <c r="N265"/>
  <c r="N152"/>
  <c r="N92"/>
  <c r="N84"/>
  <c r="N8"/>
  <c r="N378"/>
  <c r="N67"/>
  <c r="N351"/>
  <c r="N384" s="1"/>
  <c r="N327"/>
  <c r="N321"/>
  <c r="N302"/>
  <c r="N299"/>
  <c r="N23"/>
  <c r="N15"/>
  <c r="N212"/>
  <c r="N60"/>
  <c r="N57"/>
  <c r="N252"/>
  <c r="N242"/>
  <c r="N234"/>
  <c r="N227"/>
  <c r="N219"/>
  <c r="N190"/>
  <c r="N354"/>
  <c r="N275"/>
  <c r="N125"/>
  <c r="N120"/>
  <c r="N117"/>
  <c r="N352"/>
  <c r="N167"/>
  <c r="N296"/>
  <c r="N86"/>
  <c r="N94"/>
  <c r="N236"/>
  <c r="N308"/>
  <c r="N272"/>
  <c r="N258"/>
  <c r="N255"/>
  <c r="N13"/>
  <c r="N26"/>
  <c r="N88"/>
  <c r="N156"/>
  <c r="N170"/>
  <c r="N207"/>
  <c r="N246"/>
  <c r="N293"/>
  <c r="N244"/>
  <c r="N28"/>
  <c r="N63"/>
  <c r="N81"/>
  <c r="N90"/>
  <c r="N110"/>
  <c r="N127"/>
  <c r="N175"/>
  <c r="N38"/>
  <c r="N177"/>
  <c r="R345" l="1"/>
  <c r="R343"/>
  <c r="R344"/>
  <c r="M341"/>
  <c r="L94"/>
  <c r="L28"/>
  <c r="K28"/>
  <c r="K227"/>
  <c r="L227"/>
  <c r="L255"/>
  <c r="K255"/>
  <c r="M28" l="1"/>
  <c r="M255"/>
  <c r="R228"/>
  <c r="R37"/>
  <c r="R36"/>
  <c r="R35"/>
  <c r="R257"/>
  <c r="R233"/>
  <c r="R232"/>
  <c r="R231"/>
  <c r="R230"/>
  <c r="R229"/>
  <c r="R34"/>
  <c r="R33"/>
  <c r="R32"/>
  <c r="R31"/>
  <c r="R30"/>
  <c r="M227"/>
  <c r="P227"/>
  <c r="Q227"/>
  <c r="R290" l="1"/>
  <c r="R291"/>
  <c r="R288"/>
  <c r="R292"/>
  <c r="R289"/>
  <c r="R227"/>
  <c r="R287"/>
  <c r="R286"/>
  <c r="R285"/>
  <c r="R284"/>
  <c r="R283" l="1"/>
  <c r="K327"/>
  <c r="L327"/>
  <c r="R335" l="1"/>
  <c r="R334"/>
  <c r="R333"/>
  <c r="R332"/>
  <c r="M327"/>
  <c r="K354" l="1"/>
  <c r="L354"/>
  <c r="P379" l="1"/>
  <c r="Q379"/>
  <c r="R374"/>
  <c r="R373"/>
  <c r="R372"/>
  <c r="R371"/>
  <c r="R370"/>
  <c r="R369"/>
  <c r="R368"/>
  <c r="R367"/>
  <c r="R366"/>
  <c r="R365"/>
  <c r="R375"/>
  <c r="M354"/>
  <c r="R355"/>
  <c r="Q377"/>
  <c r="R364"/>
  <c r="R363"/>
  <c r="R362"/>
  <c r="R361"/>
  <c r="R360"/>
  <c r="R358"/>
  <c r="R357"/>
  <c r="P377"/>
  <c r="R356"/>
  <c r="P378"/>
  <c r="P354"/>
  <c r="Q354"/>
  <c r="Q378"/>
  <c r="R303"/>
  <c r="R379" l="1"/>
  <c r="R377"/>
  <c r="R353"/>
  <c r="R378" s="1"/>
  <c r="R354"/>
  <c r="R297"/>
  <c r="P302"/>
  <c r="R304"/>
  <c r="R255"/>
  <c r="R256"/>
  <c r="R298"/>
  <c r="Q302"/>
  <c r="K156"/>
  <c r="L156"/>
  <c r="R302" l="1"/>
  <c r="R296"/>
  <c r="M156"/>
  <c r="K60" l="1"/>
  <c r="L60"/>
  <c r="K20"/>
  <c r="L20"/>
  <c r="R22" l="1"/>
  <c r="R61"/>
  <c r="R62"/>
  <c r="R21"/>
  <c r="M60"/>
  <c r="M20"/>
  <c r="P20"/>
  <c r="P60"/>
  <c r="Q60"/>
  <c r="Q20"/>
  <c r="K246"/>
  <c r="L246"/>
  <c r="K63"/>
  <c r="L63"/>
  <c r="P341"/>
  <c r="Q341"/>
  <c r="K94"/>
  <c r="M94" s="1"/>
  <c r="P312"/>
  <c r="K336"/>
  <c r="L336"/>
  <c r="K236"/>
  <c r="L236"/>
  <c r="K316"/>
  <c r="L316"/>
  <c r="K13"/>
  <c r="L13"/>
  <c r="K81"/>
  <c r="L81"/>
  <c r="K321"/>
  <c r="L321"/>
  <c r="K8"/>
  <c r="L8"/>
  <c r="K258"/>
  <c r="L258"/>
  <c r="Q207"/>
  <c r="K207"/>
  <c r="L207"/>
  <c r="K272"/>
  <c r="L272"/>
  <c r="Q26"/>
  <c r="K26"/>
  <c r="L26"/>
  <c r="K127"/>
  <c r="L127"/>
  <c r="R341" l="1"/>
  <c r="T341"/>
  <c r="M63"/>
  <c r="R338"/>
  <c r="R259"/>
  <c r="R274"/>
  <c r="R96"/>
  <c r="R238"/>
  <c r="R322"/>
  <c r="R240"/>
  <c r="R64"/>
  <c r="R247"/>
  <c r="R97"/>
  <c r="R98"/>
  <c r="R323"/>
  <c r="R264"/>
  <c r="R263"/>
  <c r="R262"/>
  <c r="R261"/>
  <c r="R260"/>
  <c r="R12"/>
  <c r="R324"/>
  <c r="R241"/>
  <c r="R105"/>
  <c r="R248"/>
  <c r="R60"/>
  <c r="R151"/>
  <c r="R273"/>
  <c r="R10"/>
  <c r="R82"/>
  <c r="R99"/>
  <c r="R342"/>
  <c r="R83"/>
  <c r="R237"/>
  <c r="R337"/>
  <c r="R66"/>
  <c r="R65"/>
  <c r="R20"/>
  <c r="R128"/>
  <c r="P26"/>
  <c r="R26" s="1"/>
  <c r="R27"/>
  <c r="R282"/>
  <c r="R104"/>
  <c r="R103"/>
  <c r="R102"/>
  <c r="R101"/>
  <c r="R10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50"/>
  <c r="P207"/>
  <c r="R207" s="1"/>
  <c r="R208"/>
  <c r="R9"/>
  <c r="R11"/>
  <c r="R14"/>
  <c r="R239"/>
  <c r="R95"/>
  <c r="M258"/>
  <c r="M81"/>
  <c r="M316"/>
  <c r="M321"/>
  <c r="M13"/>
  <c r="M236"/>
  <c r="M336"/>
  <c r="M127"/>
  <c r="M8"/>
  <c r="M246"/>
  <c r="M26"/>
  <c r="M272"/>
  <c r="M207"/>
  <c r="Q13"/>
  <c r="P81"/>
  <c r="Q316"/>
  <c r="P127"/>
  <c r="P258"/>
  <c r="Q127"/>
  <c r="Q94"/>
  <c r="Q81"/>
  <c r="P63"/>
  <c r="Q246"/>
  <c r="Q63"/>
  <c r="Q258"/>
  <c r="Q321"/>
  <c r="P246"/>
  <c r="P8"/>
  <c r="P321"/>
  <c r="P316"/>
  <c r="Q236"/>
  <c r="P236"/>
  <c r="P94"/>
  <c r="Q8"/>
  <c r="K74"/>
  <c r="L74"/>
  <c r="S339" i="13" l="1"/>
  <c r="U339" s="1"/>
  <c r="U341" i="10"/>
  <c r="R281"/>
  <c r="R321"/>
  <c r="R246"/>
  <c r="R236"/>
  <c r="R94"/>
  <c r="R63"/>
  <c r="R81"/>
  <c r="R76"/>
  <c r="R127"/>
  <c r="R13"/>
  <c r="R258"/>
  <c r="R336"/>
  <c r="R8"/>
  <c r="R272"/>
  <c r="M74"/>
  <c r="T8"/>
  <c r="Q74"/>
  <c r="P74"/>
  <c r="K167"/>
  <c r="L167"/>
  <c r="K15"/>
  <c r="L15"/>
  <c r="Q242"/>
  <c r="K242"/>
  <c r="L242"/>
  <c r="K44"/>
  <c r="L44"/>
  <c r="K106"/>
  <c r="L106"/>
  <c r="K57"/>
  <c r="L57"/>
  <c r="P217"/>
  <c r="Q217"/>
  <c r="K217"/>
  <c r="L217"/>
  <c r="K252"/>
  <c r="L252"/>
  <c r="K47"/>
  <c r="L47"/>
  <c r="S6" i="13" l="1"/>
  <c r="U6" s="1"/>
  <c r="R51" i="10"/>
  <c r="R109"/>
  <c r="R49"/>
  <c r="R108"/>
  <c r="R48"/>
  <c r="R168"/>
  <c r="R107"/>
  <c r="R17"/>
  <c r="R24"/>
  <c r="R253"/>
  <c r="R58"/>
  <c r="R16"/>
  <c r="R169"/>
  <c r="R25"/>
  <c r="R254"/>
  <c r="R59"/>
  <c r="P242"/>
  <c r="R242" s="1"/>
  <c r="R243"/>
  <c r="M57"/>
  <c r="M106"/>
  <c r="M44"/>
  <c r="M242"/>
  <c r="M15"/>
  <c r="M167"/>
  <c r="M47"/>
  <c r="M252"/>
  <c r="M217"/>
  <c r="U8"/>
  <c r="Q252"/>
  <c r="P252"/>
  <c r="Q47"/>
  <c r="Q44"/>
  <c r="P23"/>
  <c r="P167"/>
  <c r="P44"/>
  <c r="Q23"/>
  <c r="P47"/>
  <c r="Q15"/>
  <c r="P15"/>
  <c r="Q167"/>
  <c r="P209"/>
  <c r="R211"/>
  <c r="K209"/>
  <c r="L209"/>
  <c r="K38"/>
  <c r="L38"/>
  <c r="K170"/>
  <c r="L170"/>
  <c r="L190"/>
  <c r="M190" s="1"/>
  <c r="Q325"/>
  <c r="L325"/>
  <c r="Q84"/>
  <c r="K84"/>
  <c r="L84"/>
  <c r="P215"/>
  <c r="Q215"/>
  <c r="K215"/>
  <c r="L215"/>
  <c r="K90"/>
  <c r="L90"/>
  <c r="K234"/>
  <c r="L234"/>
  <c r="Q308"/>
  <c r="T308" s="1"/>
  <c r="S306" i="13" s="1"/>
  <c r="U306" s="1"/>
  <c r="K204" i="10"/>
  <c r="L204"/>
  <c r="L187"/>
  <c r="K187"/>
  <c r="R172" l="1"/>
  <c r="R205"/>
  <c r="R198"/>
  <c r="R330"/>
  <c r="R173"/>
  <c r="R39"/>
  <c r="R106"/>
  <c r="R331"/>
  <c r="R174"/>
  <c r="R252"/>
  <c r="R193"/>
  <c r="R40"/>
  <c r="R23"/>
  <c r="R191"/>
  <c r="P308"/>
  <c r="R308" s="1"/>
  <c r="R309"/>
  <c r="P325"/>
  <c r="R325" s="1"/>
  <c r="R326"/>
  <c r="R171"/>
  <c r="R167"/>
  <c r="R189"/>
  <c r="P90"/>
  <c r="R91"/>
  <c r="R328"/>
  <c r="R192"/>
  <c r="R15"/>
  <c r="R234"/>
  <c r="R235"/>
  <c r="R329"/>
  <c r="P84"/>
  <c r="R84" s="1"/>
  <c r="R85"/>
  <c r="M84"/>
  <c r="M170"/>
  <c r="M38"/>
  <c r="M215"/>
  <c r="M204"/>
  <c r="M209"/>
  <c r="M187"/>
  <c r="M234"/>
  <c r="M90"/>
  <c r="Q327"/>
  <c r="P327"/>
  <c r="P38"/>
  <c r="P170"/>
  <c r="Q170"/>
  <c r="Q190"/>
  <c r="P190"/>
  <c r="Q204"/>
  <c r="P204"/>
  <c r="Q38"/>
  <c r="Q209"/>
  <c r="Q90"/>
  <c r="R178"/>
  <c r="R190" l="1"/>
  <c r="R170"/>
  <c r="U308"/>
  <c r="R181"/>
  <c r="R180"/>
  <c r="R327"/>
  <c r="R38"/>
  <c r="R90"/>
  <c r="R179"/>
  <c r="Q177"/>
  <c r="P177"/>
  <c r="K293"/>
  <c r="L293"/>
  <c r="R213"/>
  <c r="K212"/>
  <c r="L212"/>
  <c r="P305"/>
  <c r="K305"/>
  <c r="L305"/>
  <c r="K110"/>
  <c r="L110"/>
  <c r="K299"/>
  <c r="L299"/>
  <c r="P175"/>
  <c r="Q175"/>
  <c r="R203"/>
  <c r="K199"/>
  <c r="L199"/>
  <c r="K275"/>
  <c r="L275"/>
  <c r="K52"/>
  <c r="L52"/>
  <c r="K223"/>
  <c r="L223"/>
  <c r="K219"/>
  <c r="L219"/>
  <c r="K117"/>
  <c r="L117"/>
  <c r="K184"/>
  <c r="L184"/>
  <c r="K120"/>
  <c r="L120"/>
  <c r="P92"/>
  <c r="K92"/>
  <c r="L92"/>
  <c r="K69"/>
  <c r="L69"/>
  <c r="K319"/>
  <c r="L319"/>
  <c r="P310"/>
  <c r="Q310"/>
  <c r="K310"/>
  <c r="L310"/>
  <c r="K86"/>
  <c r="L86"/>
  <c r="Q265"/>
  <c r="P125"/>
  <c r="K125"/>
  <c r="L125"/>
  <c r="P314"/>
  <c r="Q314"/>
  <c r="K154"/>
  <c r="L154"/>
  <c r="Q67"/>
  <c r="K67"/>
  <c r="L67"/>
  <c r="K41"/>
  <c r="L41"/>
  <c r="P349" l="1"/>
  <c r="P382" s="1"/>
  <c r="P350"/>
  <c r="P383" s="1"/>
  <c r="Q349"/>
  <c r="Q382" s="1"/>
  <c r="R277"/>
  <c r="R294"/>
  <c r="R177"/>
  <c r="R124"/>
  <c r="R157"/>
  <c r="R72"/>
  <c r="R119"/>
  <c r="R123"/>
  <c r="R155"/>
  <c r="M125"/>
  <c r="R220"/>
  <c r="R221"/>
  <c r="R116"/>
  <c r="R115"/>
  <c r="R114"/>
  <c r="R87"/>
  <c r="R121"/>
  <c r="R122"/>
  <c r="R153"/>
  <c r="Q351"/>
  <c r="Q384" s="1"/>
  <c r="R43"/>
  <c r="Q125"/>
  <c r="R125" s="1"/>
  <c r="R126"/>
  <c r="R29"/>
  <c r="R200"/>
  <c r="R113"/>
  <c r="P212"/>
  <c r="R214"/>
  <c r="P67"/>
  <c r="R67" s="1"/>
  <c r="R68"/>
  <c r="P265"/>
  <c r="R265" s="1"/>
  <c r="R266"/>
  <c r="R222"/>
  <c r="R56"/>
  <c r="R55"/>
  <c r="R54"/>
  <c r="R276"/>
  <c r="R201"/>
  <c r="R202"/>
  <c r="R175"/>
  <c r="R301"/>
  <c r="R111"/>
  <c r="R300"/>
  <c r="M310"/>
  <c r="Q92"/>
  <c r="R92" s="1"/>
  <c r="R93"/>
  <c r="R186"/>
  <c r="R223"/>
  <c r="R224"/>
  <c r="M212"/>
  <c r="M41"/>
  <c r="M86"/>
  <c r="R319"/>
  <c r="R320"/>
  <c r="R185"/>
  <c r="R118"/>
  <c r="R245"/>
  <c r="P351"/>
  <c r="P384" s="1"/>
  <c r="R112"/>
  <c r="M305"/>
  <c r="R295"/>
  <c r="R176"/>
  <c r="M319"/>
  <c r="M69"/>
  <c r="M275"/>
  <c r="M299"/>
  <c r="M110"/>
  <c r="M67"/>
  <c r="M154"/>
  <c r="M184"/>
  <c r="M117"/>
  <c r="M293"/>
  <c r="M92"/>
  <c r="M120"/>
  <c r="M219"/>
  <c r="M223"/>
  <c r="M52"/>
  <c r="M199"/>
  <c r="P28"/>
  <c r="Q28"/>
  <c r="P156"/>
  <c r="Q156"/>
  <c r="P120"/>
  <c r="P184"/>
  <c r="P299"/>
  <c r="Q299"/>
  <c r="Q219"/>
  <c r="P52"/>
  <c r="Q52"/>
  <c r="Q120"/>
  <c r="T120" s="1"/>
  <c r="S118" i="13" s="1"/>
  <c r="U118" s="1"/>
  <c r="Q184" i="10"/>
  <c r="P275"/>
  <c r="Q117"/>
  <c r="Q275"/>
  <c r="P69"/>
  <c r="Q110"/>
  <c r="P117"/>
  <c r="T199"/>
  <c r="S197" i="13" s="1"/>
  <c r="U197" s="1"/>
  <c r="P219" i="10"/>
  <c r="Q212"/>
  <c r="P110"/>
  <c r="Q305"/>
  <c r="P41"/>
  <c r="Q69"/>
  <c r="Q41"/>
  <c r="T41" s="1"/>
  <c r="S39" i="13" s="1"/>
  <c r="U39" s="1"/>
  <c r="R219" i="10" l="1"/>
  <c r="R110"/>
  <c r="R275"/>
  <c r="R184"/>
  <c r="R199"/>
  <c r="U199" s="1"/>
  <c r="R117"/>
  <c r="R299"/>
  <c r="R120"/>
  <c r="U120" s="1"/>
  <c r="R156"/>
  <c r="R28"/>
  <c r="R351"/>
  <c r="R384" s="1"/>
  <c r="R212"/>
  <c r="R293"/>
  <c r="O312" l="1"/>
  <c r="L312"/>
  <c r="K312"/>
  <c r="Q350" l="1"/>
  <c r="Q383" s="1"/>
  <c r="M312"/>
  <c r="Q312"/>
  <c r="T312" s="1"/>
  <c r="S310" i="13" s="1"/>
  <c r="U310" s="1"/>
  <c r="R268" i="10" l="1"/>
  <c r="N44"/>
  <c r="N312"/>
  <c r="R312" s="1"/>
  <c r="U312" s="1"/>
  <c r="R313"/>
  <c r="R46"/>
  <c r="O74"/>
  <c r="O44"/>
  <c r="N217"/>
  <c r="O217"/>
  <c r="R269"/>
  <c r="R45"/>
  <c r="O350" l="1"/>
  <c r="O383" s="1"/>
  <c r="N310"/>
  <c r="N350"/>
  <c r="N383" s="1"/>
  <c r="R44"/>
  <c r="R75"/>
  <c r="O316"/>
  <c r="N316"/>
  <c r="R217"/>
  <c r="N74"/>
  <c r="R74" s="1"/>
  <c r="N47"/>
  <c r="O47"/>
  <c r="O310"/>
  <c r="R318"/>
  <c r="R311"/>
  <c r="N204"/>
  <c r="O204"/>
  <c r="R218"/>
  <c r="R317"/>
  <c r="R310" l="1"/>
  <c r="R350"/>
  <c r="R383" s="1"/>
  <c r="R316"/>
  <c r="R47"/>
  <c r="R204"/>
  <c r="R206"/>
  <c r="R50"/>
  <c r="R160"/>
  <c r="R159"/>
  <c r="N209" l="1"/>
  <c r="O209"/>
  <c r="N314"/>
  <c r="O314"/>
  <c r="N52"/>
  <c r="O52"/>
  <c r="N215"/>
  <c r="O215"/>
  <c r="N158"/>
  <c r="R158" s="1"/>
  <c r="O348" l="1"/>
  <c r="O381" s="1"/>
  <c r="N41"/>
  <c r="R209"/>
  <c r="N69"/>
  <c r="R215"/>
  <c r="R187"/>
  <c r="R314"/>
  <c r="O69"/>
  <c r="R188"/>
  <c r="R53"/>
  <c r="R71"/>
  <c r="R70"/>
  <c r="O41"/>
  <c r="N348"/>
  <c r="R52"/>
  <c r="R73"/>
  <c r="R216"/>
  <c r="R315"/>
  <c r="R42"/>
  <c r="R210"/>
  <c r="N349" l="1"/>
  <c r="N382" s="1"/>
  <c r="R41"/>
  <c r="O349"/>
  <c r="O382" s="1"/>
  <c r="R69"/>
  <c r="N305"/>
  <c r="N347" s="1"/>
  <c r="N381"/>
  <c r="R307"/>
  <c r="R349" s="1"/>
  <c r="O305"/>
  <c r="O347" s="1"/>
  <c r="R306"/>
  <c r="R382" l="1"/>
  <c r="R305"/>
  <c r="O380"/>
  <c r="U41"/>
  <c r="T296"/>
  <c r="U296" l="1"/>
  <c r="S294" i="13"/>
  <c r="U294" s="1"/>
  <c r="T125" i="10" l="1"/>
  <c r="U125" l="1"/>
  <c r="S123" i="13"/>
  <c r="U123" s="1"/>
  <c r="T13" i="10"/>
  <c r="S11" i="13" l="1"/>
  <c r="U13" i="10"/>
  <c r="T170"/>
  <c r="U11" i="13" l="1"/>
  <c r="U170" i="10"/>
  <c r="S168" i="13"/>
  <c r="U168" s="1"/>
  <c r="Q152" i="10"/>
  <c r="P152"/>
  <c r="L152"/>
  <c r="K152"/>
  <c r="R152" l="1"/>
  <c r="M152"/>
  <c r="T152"/>
  <c r="S150" i="13" s="1"/>
  <c r="U150" s="1"/>
  <c r="U152" i="10" l="1"/>
  <c r="T158" l="1"/>
  <c r="U158" l="1"/>
  <c r="S156" i="13"/>
  <c r="U156" s="1"/>
  <c r="T327" i="10"/>
  <c r="U327" l="1"/>
  <c r="S325" i="13"/>
  <c r="U325" s="1"/>
  <c r="Q86" i="10"/>
  <c r="T86" s="1"/>
  <c r="S84" i="13" s="1"/>
  <c r="U84" s="1"/>
  <c r="P86" i="10"/>
  <c r="T310"/>
  <c r="R86" l="1"/>
  <c r="U86" s="1"/>
  <c r="U310"/>
  <c r="S308" i="13"/>
  <c r="U308" s="1"/>
  <c r="T215" i="10"/>
  <c r="U215" l="1"/>
  <c r="S213" i="13"/>
  <c r="U213" s="1"/>
  <c r="T255" i="10"/>
  <c r="U255" l="1"/>
  <c r="S253" i="13"/>
  <c r="U253" s="1"/>
  <c r="Q348" i="10"/>
  <c r="P348"/>
  <c r="L88"/>
  <c r="K88"/>
  <c r="Q381" l="1"/>
  <c r="M88"/>
  <c r="R89"/>
  <c r="R348" s="1"/>
  <c r="P381"/>
  <c r="T88"/>
  <c r="S86" i="13" s="1"/>
  <c r="U86" s="1"/>
  <c r="T110" i="10"/>
  <c r="T69"/>
  <c r="R381" l="1"/>
  <c r="R88"/>
  <c r="U88" s="1"/>
  <c r="U69"/>
  <c r="S67" i="13"/>
  <c r="U67" s="1"/>
  <c r="U110" i="10"/>
  <c r="S108" i="13"/>
  <c r="U108" s="1"/>
  <c r="T23" i="10"/>
  <c r="T28"/>
  <c r="T15"/>
  <c r="T20"/>
  <c r="T314"/>
  <c r="L314"/>
  <c r="K314"/>
  <c r="M314" l="1"/>
  <c r="S13" i="13"/>
  <c r="U13" s="1"/>
  <c r="U28" i="10"/>
  <c r="S26" i="13"/>
  <c r="U26" s="1"/>
  <c r="U314" i="10"/>
  <c r="S312" i="13"/>
  <c r="U312" s="1"/>
  <c r="U23" i="10"/>
  <c r="S21" i="13"/>
  <c r="U21" s="1"/>
  <c r="U20" i="10"/>
  <c r="S18" i="13"/>
  <c r="U18" s="1"/>
  <c r="U15" i="10"/>
  <c r="L177"/>
  <c r="K177"/>
  <c r="M177" l="1"/>
  <c r="T177"/>
  <c r="U177" l="1"/>
  <c r="S175" i="13"/>
  <c r="U175" s="1"/>
  <c r="T60" i="10"/>
  <c r="U60" l="1"/>
  <c r="S58" i="13"/>
  <c r="U58" s="1"/>
  <c r="T90" i="10"/>
  <c r="T92"/>
  <c r="U92" l="1"/>
  <c r="S90" i="13"/>
  <c r="U90" s="1"/>
  <c r="U90" i="10"/>
  <c r="S88" i="13"/>
  <c r="U88" s="1"/>
  <c r="K352" i="10"/>
  <c r="L352"/>
  <c r="L376" s="1"/>
  <c r="K325"/>
  <c r="M325" s="1"/>
  <c r="K308"/>
  <c r="L308"/>
  <c r="K302"/>
  <c r="L302"/>
  <c r="K268"/>
  <c r="L268"/>
  <c r="K244"/>
  <c r="L244"/>
  <c r="K175"/>
  <c r="L175"/>
  <c r="K376" l="1"/>
  <c r="M352"/>
  <c r="M376" s="1"/>
  <c r="M268"/>
  <c r="M302"/>
  <c r="M308"/>
  <c r="M244"/>
  <c r="M175"/>
  <c r="K23" l="1"/>
  <c r="L23"/>
  <c r="M23" l="1"/>
  <c r="T26"/>
  <c r="T63"/>
  <c r="T74"/>
  <c r="T84"/>
  <c r="T94"/>
  <c r="T106"/>
  <c r="T117"/>
  <c r="T127"/>
  <c r="P154"/>
  <c r="Q154"/>
  <c r="T175"/>
  <c r="T184"/>
  <c r="T187"/>
  <c r="T207"/>
  <c r="T209"/>
  <c r="T217"/>
  <c r="T223"/>
  <c r="T244"/>
  <c r="S242" i="13" s="1"/>
  <c r="U242" s="1"/>
  <c r="T246" i="10"/>
  <c r="T265"/>
  <c r="T268"/>
  <c r="T302"/>
  <c r="T319"/>
  <c r="T321"/>
  <c r="T325"/>
  <c r="T336"/>
  <c r="P352"/>
  <c r="Q352"/>
  <c r="T352" s="1"/>
  <c r="S350" i="13" s="1"/>
  <c r="U350" l="1"/>
  <c r="U350" i="14"/>
  <c r="S24" i="13"/>
  <c r="U336" i="10"/>
  <c r="S334" i="13"/>
  <c r="U334" s="1"/>
  <c r="U302" i="10"/>
  <c r="S300" i="13"/>
  <c r="U300" s="1"/>
  <c r="U175" i="10"/>
  <c r="S173" i="13"/>
  <c r="U173" s="1"/>
  <c r="U74" i="10"/>
  <c r="S72" i="13"/>
  <c r="U72" s="1"/>
  <c r="U325" i="10"/>
  <c r="S323" i="13"/>
  <c r="U323" s="1"/>
  <c r="U268" i="10"/>
  <c r="S266" i="13"/>
  <c r="U266" s="1"/>
  <c r="U207" i="10"/>
  <c r="S205" i="13"/>
  <c r="U205" s="1"/>
  <c r="U106" i="10"/>
  <c r="S104" i="13"/>
  <c r="U104" s="1"/>
  <c r="U63" i="10"/>
  <c r="S61" i="13"/>
  <c r="U61" s="1"/>
  <c r="U321" i="10"/>
  <c r="S319" i="13"/>
  <c r="U319" s="1"/>
  <c r="U265" i="10"/>
  <c r="S263" i="13"/>
  <c r="U263" s="1"/>
  <c r="U223" i="10"/>
  <c r="S221" i="13"/>
  <c r="U221" s="1"/>
  <c r="U187" i="10"/>
  <c r="S185" i="13"/>
  <c r="U185" s="1"/>
  <c r="U94" i="10"/>
  <c r="S92" i="13"/>
  <c r="U92" s="1"/>
  <c r="U209" i="10"/>
  <c r="S207" i="13"/>
  <c r="U207" s="1"/>
  <c r="U117" i="10"/>
  <c r="S115" i="13"/>
  <c r="U115" s="1"/>
  <c r="U319" i="10"/>
  <c r="S317" i="13"/>
  <c r="U317" s="1"/>
  <c r="U246" i="10"/>
  <c r="S244" i="13"/>
  <c r="U244" s="1"/>
  <c r="U217" i="10"/>
  <c r="S215" i="13"/>
  <c r="U215" s="1"/>
  <c r="U184" i="10"/>
  <c r="S182" i="13"/>
  <c r="U182" s="1"/>
  <c r="U127" i="10"/>
  <c r="S125" i="13"/>
  <c r="U125" s="1"/>
  <c r="U84" i="10"/>
  <c r="S82" i="13"/>
  <c r="U82" s="1"/>
  <c r="R154" i="10"/>
  <c r="R244"/>
  <c r="U244" s="1"/>
  <c r="R352"/>
  <c r="U352" s="1"/>
  <c r="P376"/>
  <c r="U26"/>
  <c r="T154"/>
  <c r="S152" i="13" s="1"/>
  <c r="U152" s="1"/>
  <c r="T258" i="10"/>
  <c r="T252"/>
  <c r="T212"/>
  <c r="T81"/>
  <c r="T204"/>
  <c r="T316"/>
  <c r="T293"/>
  <c r="T275"/>
  <c r="T272"/>
  <c r="Q57"/>
  <c r="Q347" s="1"/>
  <c r="T219"/>
  <c r="P57"/>
  <c r="P347" s="1"/>
  <c r="T47"/>
  <c r="T67"/>
  <c r="T305"/>
  <c r="T156"/>
  <c r="T236"/>
  <c r="T167"/>
  <c r="T52"/>
  <c r="T242"/>
  <c r="U24" i="13" l="1"/>
  <c r="R57" i="10"/>
  <c r="R347" s="1"/>
  <c r="U305"/>
  <c r="S303" i="13"/>
  <c r="U303" s="1"/>
  <c r="U293" i="10"/>
  <c r="S291" i="13"/>
  <c r="U291" s="1"/>
  <c r="U242" i="10"/>
  <c r="S240" i="13"/>
  <c r="U240" s="1"/>
  <c r="U67" i="10"/>
  <c r="S65" i="13"/>
  <c r="U65" s="1"/>
  <c r="U316" i="10"/>
  <c r="S314" i="13"/>
  <c r="U314" s="1"/>
  <c r="U252" i="10"/>
  <c r="S250" i="13"/>
  <c r="U250" s="1"/>
  <c r="U52" i="10"/>
  <c r="S50" i="13"/>
  <c r="U50" s="1"/>
  <c r="U236" i="10"/>
  <c r="S234" i="13"/>
  <c r="U234" s="1"/>
  <c r="U47" i="10"/>
  <c r="S45" i="13"/>
  <c r="U45" s="1"/>
  <c r="U272" i="10"/>
  <c r="S270" i="13"/>
  <c r="U270" s="1"/>
  <c r="U204" i="10"/>
  <c r="S202" i="13"/>
  <c r="U202" s="1"/>
  <c r="U258" i="10"/>
  <c r="S256" i="13"/>
  <c r="U256" s="1"/>
  <c r="U167" i="10"/>
  <c r="S165" i="13"/>
  <c r="U165" s="1"/>
  <c r="U219" i="10"/>
  <c r="S217" i="13"/>
  <c r="U217" s="1"/>
  <c r="U212" i="10"/>
  <c r="S210" i="13"/>
  <c r="U210" s="1"/>
  <c r="U156" i="10"/>
  <c r="S154" i="13"/>
  <c r="U154" s="1"/>
  <c r="U275" i="10"/>
  <c r="S273" i="13"/>
  <c r="U273" s="1"/>
  <c r="U81" i="10"/>
  <c r="S79" i="13"/>
  <c r="U79" s="1"/>
  <c r="U154" i="10"/>
  <c r="P380"/>
  <c r="T57"/>
  <c r="S55" i="13" s="1"/>
  <c r="U55" s="1"/>
  <c r="Q376" i="10"/>
  <c r="T354"/>
  <c r="T227"/>
  <c r="T234"/>
  <c r="T299"/>
  <c r="T190"/>
  <c r="U190" l="1"/>
  <c r="S188" i="13"/>
  <c r="U188" s="1"/>
  <c r="T376" i="10"/>
  <c r="S352" i="13"/>
  <c r="U352" i="14" s="1"/>
  <c r="U299" i="10"/>
  <c r="S297" i="13"/>
  <c r="U297" s="1"/>
  <c r="U234" i="10"/>
  <c r="S232" i="13"/>
  <c r="U232" s="1"/>
  <c r="U227" i="10"/>
  <c r="S225" i="13"/>
  <c r="U225" s="1"/>
  <c r="Q380" i="10"/>
  <c r="U57"/>
  <c r="U354"/>
  <c r="U376" s="1"/>
  <c r="T44"/>
  <c r="S374" i="14" l="1"/>
  <c r="S378" s="1"/>
  <c r="U374"/>
  <c r="U378" s="1"/>
  <c r="S374" i="13"/>
  <c r="U352"/>
  <c r="U374" s="1"/>
  <c r="U44" i="10"/>
  <c r="S42" i="13"/>
  <c r="U42" s="1"/>
  <c r="R376" i="10"/>
  <c r="R380" s="1"/>
  <c r="N376" l="1"/>
  <c r="N380" s="1"/>
  <c r="T38"/>
  <c r="S36" i="13" l="1"/>
  <c r="U36" s="1"/>
  <c r="U38" i="10"/>
  <c r="T281" l="1"/>
  <c r="T347" s="1"/>
  <c r="T380" s="1"/>
  <c r="S279" i="13" l="1"/>
  <c r="S345" s="1"/>
  <c r="U281" i="10"/>
  <c r="U347" s="1"/>
  <c r="U279" i="13" l="1"/>
  <c r="U345" s="1"/>
  <c r="S378"/>
  <c r="U380" i="10"/>
  <c r="U378" i="13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C1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C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B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B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</commentList>
</comments>
</file>

<file path=xl/sharedStrings.xml><?xml version="1.0" encoding="utf-8"?>
<sst xmlns="http://schemas.openxmlformats.org/spreadsheetml/2006/main" count="3127" uniqueCount="429">
  <si>
    <t>ИНН</t>
  </si>
  <si>
    <t>2 квартал</t>
  </si>
  <si>
    <t>3 квартал</t>
  </si>
  <si>
    <t>4 квартал</t>
  </si>
  <si>
    <t>Пинежское МП ЖКХ</t>
  </si>
  <si>
    <t>1 полугодие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</si>
  <si>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</si>
  <si>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</si>
  <si>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</si>
  <si>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</si>
  <si>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</si>
  <si>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</si>
  <si>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</si>
  <si>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</si>
  <si>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</si>
  <si>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</si>
  <si>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</si>
  <si>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</si>
  <si>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</si>
  <si>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</si>
  <si>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</si>
  <si>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</si>
  <si>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</si>
  <si>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</si>
  <si>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</si>
  <si>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</si>
  <si>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</si>
  <si>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</si>
  <si>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</si>
  <si>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</si>
  <si>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</si>
  <si>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</si>
  <si>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</si>
  <si>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</si>
  <si>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</si>
  <si>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</si>
  <si>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</si>
  <si>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</si>
  <si>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</si>
  <si>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</si>
  <si>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</si>
  <si>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</si>
  <si>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Приморский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</si>
  <si>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</si>
  <si>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</si>
  <si>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</si>
  <si>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</si>
  <si>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Итого субсидии</t>
  </si>
  <si>
    <t>2919000794</t>
  </si>
  <si>
    <t>ПАО "ТГК-2"</t>
  </si>
  <si>
    <t>7606053324</t>
  </si>
  <si>
    <t>Ленский муниципальный район Арх.обл.</t>
  </si>
  <si>
    <t>ООО "Энергия Севера"</t>
  </si>
  <si>
    <t>2918011948</t>
  </si>
  <si>
    <t>Холмогорский муниципальный район Арх.обл.</t>
  </si>
  <si>
    <t>рабочий поселок Обозерский</t>
  </si>
  <si>
    <t>Плесецкий муниципальный округ Арх.обл.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</si>
  <si>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</si>
  <si>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</si>
  <si>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</si>
  <si>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</si>
  <si>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</si>
  <si>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2924005075</t>
  </si>
  <si>
    <t>ООО "Теплохолдинг Коноша"</t>
  </si>
  <si>
    <t>2912007007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</si>
  <si>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</si>
  <si>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</si>
  <si>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</si>
  <si>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</si>
  <si>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</si>
  <si>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</si>
  <si>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</si>
  <si>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</si>
  <si>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ООО "Северная Двина"</t>
  </si>
  <si>
    <t>2923006943</t>
  </si>
  <si>
    <t>сельское поселение "Островное" (д. Кяростров)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</si>
  <si>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</si>
  <si>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</si>
  <si>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</si>
  <si>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</si>
  <si>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</si>
  <si>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</si>
  <si>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</si>
  <si>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</si>
  <si>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</si>
  <si>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</si>
  <si>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</si>
  <si>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</si>
  <si>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</si>
  <si>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ООО "ЛТК"</t>
  </si>
  <si>
    <t>2901294110</t>
  </si>
  <si>
    <t>сельское поселение "Алексеевское"</t>
  </si>
  <si>
    <t>Каргопольский муниципальный округ Арх.обл.</t>
  </si>
  <si>
    <t>ООО "ЖКХ Малодоры"</t>
  </si>
  <si>
    <t>2922007704</t>
  </si>
  <si>
    <t>ООО "ЕмецкСтройСервис"</t>
  </si>
  <si>
    <t>2923006012</t>
  </si>
  <si>
    <t>ООО "ГК "УЛК"</t>
  </si>
  <si>
    <t>поселок Сельменьга</t>
  </si>
  <si>
    <t>2922008546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</si>
  <si>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</si>
  <si>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</si>
  <si>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</si>
  <si>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</si>
  <si>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</si>
  <si>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</si>
  <si>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</si>
  <si>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</si>
  <si>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</si>
  <si>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</si>
  <si>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</si>
  <si>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</si>
  <si>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</si>
  <si>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</si>
  <si>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</si>
  <si>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</si>
  <si>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</si>
  <si>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</si>
  <si>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</si>
  <si>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</si>
  <si>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</si>
  <si>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</si>
  <si>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</si>
  <si>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</si>
  <si>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</si>
  <si>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</si>
  <si>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</si>
  <si>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</si>
  <si>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</si>
  <si>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</si>
  <si>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</si>
  <si>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</si>
  <si>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</si>
  <si>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</si>
  <si>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</si>
  <si>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</si>
  <si>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</si>
  <si>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</si>
  <si>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</si>
  <si>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всего</t>
  </si>
  <si>
    <t>2 полугодие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</si>
  <si>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</si>
  <si>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</si>
  <si>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</si>
  <si>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Питьевая вода</t>
  </si>
  <si>
    <t>Услуги водоотведения</t>
  </si>
  <si>
    <t>2902060361</t>
  </si>
  <si>
    <t>АО "ЦС "Звездочка"</t>
  </si>
  <si>
    <t>2904002069</t>
  </si>
  <si>
    <t>МП "Горводоканал"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</si>
  <si>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</si>
  <si>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</si>
  <si>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</si>
  <si>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</si>
  <si>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сельское поселение "Климовское"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</si>
  <si>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</si>
  <si>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</si>
  <si>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</si>
  <si>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</si>
  <si>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рабочий поселок Плесецк и пос. Пукса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</si>
  <si>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</si>
  <si>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</si>
  <si>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</si>
  <si>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</si>
  <si>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</si>
  <si>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</si>
  <si>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сельское поселение "Подюжское"</t>
  </si>
  <si>
    <t>сельское поселение "Мирный" (поселок Сосновка)</t>
  </si>
  <si>
    <t>2923007312</t>
  </si>
  <si>
    <t>МУП "Холмогорская ВОДООЧИСТКА"</t>
  </si>
  <si>
    <t>2924005702</t>
  </si>
  <si>
    <t>МУП "Чистая вода"</t>
  </si>
  <si>
    <t>деревни Макаровская, Петариха, Корехино, Логиновская и Поповская</t>
  </si>
  <si>
    <t>дер. Ширяиха</t>
  </si>
  <si>
    <t>Каргопольский муниципальный район Арх.обл.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</si>
  <si>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</si>
  <si>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</si>
  <si>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</si>
  <si>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2901308154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</si>
  <si>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</si>
  <si>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</si>
  <si>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2903003687</t>
  </si>
  <si>
    <t>ООО "Аквамир"</t>
  </si>
  <si>
    <t>сельское поселение "Приморское" (Деревня Рикасиха)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</si>
  <si>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</si>
  <si>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</si>
  <si>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</si>
  <si>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</si>
  <si>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</si>
  <si>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</si>
  <si>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2910005090</t>
  </si>
  <si>
    <t>ООО "Борок"</t>
  </si>
  <si>
    <t>2910005156</t>
  </si>
  <si>
    <t>ООО "ВВП"</t>
  </si>
  <si>
    <t>пос. Рочегда</t>
  </si>
  <si>
    <t>сельское поселение "Лисестровское" (п. Ширшинский)</t>
  </si>
  <si>
    <t>2907014249</t>
  </si>
  <si>
    <t>ООО "Водоканал Кулой"</t>
  </si>
  <si>
    <t>2910005269</t>
  </si>
  <si>
    <t>ООО "Водоснабжение"</t>
  </si>
  <si>
    <t>поселок Березник</t>
  </si>
  <si>
    <t>2921128791</t>
  </si>
  <si>
    <t>ООО "ГИДРОН"</t>
  </si>
  <si>
    <t>2920016929</t>
  </si>
  <si>
    <t>ООО "Гидроресурс"</t>
  </si>
  <si>
    <t>рабочий поселок Обозерский и поселок Первомайский</t>
  </si>
  <si>
    <t>2920016774</t>
  </si>
  <si>
    <t>ООО "ЖКХ Савинский"</t>
  </si>
  <si>
    <t>рабочий поселок Савинский</t>
  </si>
  <si>
    <t>2921127533</t>
  </si>
  <si>
    <t>ООО "ЖКХ-Сервис"</t>
  </si>
  <si>
    <t>2904025965</t>
  </si>
  <si>
    <t>ООО "Капитель"</t>
  </si>
  <si>
    <t>ООО "Каргопольский водоканал"</t>
  </si>
  <si>
    <t>город Каргополь и поселок Пригородный</t>
  </si>
  <si>
    <t>2912006229</t>
  </si>
  <si>
    <t>ООО "Луч"</t>
  </si>
  <si>
    <t>2921127389</t>
  </si>
  <si>
    <t>ООО "МАРАЙС"</t>
  </si>
  <si>
    <t>сельское поселение "Лисестровское" (поселок Васьково)</t>
  </si>
  <si>
    <t>2908004701</t>
  </si>
  <si>
    <t>ООО "МПМК"</t>
  </si>
  <si>
    <t>сельское поселение "Островное" (с. Вознесенье)</t>
  </si>
  <si>
    <t>2918012010</t>
  </si>
  <si>
    <t>ООО "НЯНДОМСКАЯ ВОДА"</t>
  </si>
  <si>
    <t>2918012028</t>
  </si>
  <si>
    <t>ООО "НЯНДОМСКОЕ ВКХ"</t>
  </si>
  <si>
    <t>2906008059</t>
  </si>
  <si>
    <t>ООО "Онега-ВК"</t>
  </si>
  <si>
    <t>2921128103</t>
  </si>
  <si>
    <t>ООО "Оникс"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</si>
  <si>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</si>
  <si>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</si>
  <si>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</si>
  <si>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2923006372</t>
  </si>
  <si>
    <t>ООО "ПКФ "Холмогоры"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</si>
  <si>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</si>
  <si>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</si>
  <si>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</si>
  <si>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</si>
  <si>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</si>
  <si>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</si>
  <si>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2901302219</t>
  </si>
  <si>
    <t>ООО "Районный водоканал"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</si>
  <si>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</si>
  <si>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</si>
  <si>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</si>
  <si>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2923005837</t>
  </si>
  <si>
    <t>ООО "Спектр"</t>
  </si>
  <si>
    <t>2901207290</t>
  </si>
  <si>
    <t>ООО "Спец-ТОН-Архангельск"</t>
  </si>
  <si>
    <t>сельское поселение "Талажское" (деревня Повракульская)</t>
  </si>
  <si>
    <t>сельское поселение "Талажское" (п. Талаги)</t>
  </si>
  <si>
    <t>2901279048</t>
  </si>
  <si>
    <t>ООО "Управляющая компания "Технология"</t>
  </si>
  <si>
    <t>поселок Улитино</t>
  </si>
  <si>
    <t>сельское поселение "Пинежское"</t>
  </si>
  <si>
    <t>2914001090</t>
  </si>
  <si>
    <t>2919007479</t>
  </si>
  <si>
    <t>МУП "Строитель"</t>
  </si>
  <si>
    <t>сельское поселение "Междуреченское"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</si>
  <si>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</si>
  <si>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</si>
  <si>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</si>
  <si>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</si>
  <si>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</si>
  <si>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2901311781</t>
  </si>
  <si>
    <t>ООО "УК "Ореол"</t>
  </si>
  <si>
    <t>2911004331</t>
  </si>
  <si>
    <t>МУП Каргопольского муниципального округа " Печниково"</t>
  </si>
  <si>
    <t xml:space="preserve"> 2911004405</t>
  </si>
  <si>
    <t>деревни Казаково, Кипрово и Лазаревская</t>
  </si>
  <si>
    <t>Питьевая Вода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</si>
  <si>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</si>
  <si>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</si>
  <si>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</si>
  <si>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</si>
  <si>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</si>
  <si>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</si>
  <si>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Анашкино, с. Ломоносова и Холмогоры</t>
  </si>
  <si>
    <t>дер. Заполье, Надручей и Харлово</t>
  </si>
  <si>
    <t xml:space="preserve">дер. Бережная, Юрятинская и с. Шангалы </t>
  </si>
  <si>
    <t>пос. Ломовое</t>
  </si>
  <si>
    <t>2902090408</t>
  </si>
  <si>
    <t>ООО "Вектор"</t>
  </si>
  <si>
    <t>2901200792</t>
  </si>
  <si>
    <t>ООО "Архбиоэнерго"</t>
  </si>
  <si>
    <t>сельское поселение "Заостровское" (пос. Луговой)</t>
  </si>
  <si>
    <t>Ресурс
(Питьевая вода;
Услуги водоотведения;
Горячая вода в закрытой системе в части компонента на холодную воду, м3)</t>
  </si>
  <si>
    <t>Наименование организации ВКХ/
наименование муниципального района/
муниципального округа/
городского округа</t>
  </si>
  <si>
    <t>2916500358</t>
  </si>
  <si>
    <t>ООО "Водоканал Приводино"</t>
  </si>
  <si>
    <t>рабочий поселок Приводино</t>
  </si>
  <si>
    <t>Котласский муниципальный округ Арх.обл.</t>
  </si>
  <si>
    <t>деревни Курцево, Куимиха и Медведка</t>
  </si>
  <si>
    <t xml:space="preserve">деревня Куимиха </t>
  </si>
  <si>
    <t>7703806647</t>
  </si>
  <si>
    <t>АО "ГТ Энерго"</t>
  </si>
  <si>
    <t>2905014500</t>
  </si>
  <si>
    <t>ООО "Аметист"</t>
  </si>
  <si>
    <t>Вилегодский муниципальный округАрх.обл.</t>
  </si>
  <si>
    <t>село Никольск</t>
  </si>
  <si>
    <t>сельское поселение "Приморское" (поселок Лайский Док)</t>
  </si>
  <si>
    <t>с. Вилегодск</t>
  </si>
  <si>
    <t>2908005166</t>
  </si>
  <si>
    <t>ООО "Двинские коммунальные системы"</t>
  </si>
  <si>
    <t>сельское поселение "Козьминское"</t>
  </si>
  <si>
    <t>2902090990</t>
  </si>
  <si>
    <t>ООО "Север-Ресурс"</t>
  </si>
  <si>
    <t xml:space="preserve">пос. Светлый </t>
  </si>
  <si>
    <t>Декабрь 2024 года,
рублей</t>
  </si>
  <si>
    <t>город Сольвычегодск</t>
  </si>
  <si>
    <t>деревня Григорово</t>
  </si>
  <si>
    <t xml:space="preserve">рабочий поселок Шипицыно </t>
  </si>
  <si>
    <t>Лешуконский муниципальный округ Арх.обл.</t>
  </si>
  <si>
    <t>села Лешуконское и Ценогора, деревни Пылема, Селище, Усть-Чуласа</t>
  </si>
  <si>
    <t>Мезенский муниципальный округ Арх.обл.</t>
  </si>
  <si>
    <t>г. Мезень, пос. Каменка, села Долгощелье, Дорогорское и Жердь, деревни Азаполье, Карьеполье, Козьмогородское, Мелогора, Совполье, Сояна, Целегора, Чижгора</t>
  </si>
  <si>
    <t>рп. Шипицыно и дер. Федотовская</t>
  </si>
  <si>
    <t>пос. Удимский</t>
  </si>
  <si>
    <t>Северный территориальный округ</t>
  </si>
  <si>
    <t>Маймаксанский территориальный округ (от ЦТП по ул. Гидролизная, д. № 12, стр. 1)</t>
  </si>
  <si>
    <t>пос. Липаково и Федово</t>
  </si>
  <si>
    <t xml:space="preserve">сельское поселение "Приморское" (поселок Лайский Док) </t>
  </si>
  <si>
    <t>улицы Юнг ВМФ, Емецкая и Колхозная</t>
  </si>
  <si>
    <t>территории городского округа "Город Архангельск" согласно приложению № 4 к постановлению АТиЦ АО от 20.12.2023г. № 81-в/85</t>
  </si>
  <si>
    <t>Цигломенский территориальный округ (от центральных тепловых пунктов по адресу: ул. Зеленец, д. 7, стр.1 и д. 50, стр.1, ул. Кирпичный завод д. 26, стр.1, ул. Мира д. 3, стр.1, ул. Севстрой д. 4, стр.1)</t>
  </si>
  <si>
    <t>г. Няндома и дер. Андреевская</t>
  </si>
  <si>
    <t>Устьянский муниципальный округ</t>
  </si>
  <si>
    <t>рабочий поселок Октябрьский</t>
  </si>
  <si>
    <t>деревня Чадрома, поселок Костылево, поселок Октябрьский</t>
  </si>
  <si>
    <t>поселок Богдановский и село Березник</t>
  </si>
  <si>
    <t>Холмогорский муниципальный округ Арх. обл.</t>
  </si>
  <si>
    <t>дер. Большая Гора, Ждановы, Заполье, Клубочиха, Кожгора,Кузнецово, Мыза, Нифериха, Осередок, Офролиха, Подгор, Шильцово и с. Емецк</t>
  </si>
  <si>
    <t>деревни Глазанова, Малый Дор, Маренинская, Подгорная и Спасская, с. Малодоры</t>
  </si>
  <si>
    <t>Шенкурский муниципальный округ Арх.обл.</t>
  </si>
  <si>
    <t>г. Шенкурск и дер. Бобыкинская</t>
  </si>
  <si>
    <t xml:space="preserve">поселки Булатово и Оксовский </t>
  </si>
  <si>
    <t>дер. Вершинино, Горы и Шишкина</t>
  </si>
  <si>
    <t>п. Луковецкий</t>
  </si>
  <si>
    <t xml:space="preserve">п. Белогорский и ж/д станция Паленьга </t>
  </si>
  <si>
    <t>д. Рембуево</t>
  </si>
  <si>
    <t>дер. Ступинская и ж/д ст. Шожма</t>
  </si>
  <si>
    <t>деревни Осередок и Часовенская, поселки Брин-Наволок и Зеленый Городок</t>
  </si>
  <si>
    <t>поселки Печки и Усть-Пинега</t>
  </si>
  <si>
    <t>поселок Усть-Пинега</t>
  </si>
  <si>
    <t>дер. Гридинская</t>
  </si>
  <si>
    <t>потребители, расположенные на территории г. Няндома</t>
  </si>
  <si>
    <t>городское поселение "Вельское" (от БМК в д. №201, стр. 12 по ул.Дзержинского, и от ЦТП в д. №1б по ул.Глинница)</t>
  </si>
  <si>
    <t>ООО "Теплоэнерго"</t>
  </si>
  <si>
    <t>2912006620</t>
  </si>
  <si>
    <t>городское поселение "Коношское" (поселок Заречный)</t>
  </si>
  <si>
    <t>сельское поселение "Кушкопальское" и сельское поселение "Лавельское"</t>
  </si>
  <si>
    <t>город Мезень</t>
  </si>
  <si>
    <t>военный городок № 9</t>
  </si>
  <si>
    <t>Маймаксанский территориальный округ от котельной в доме № 25, строение 5 по ул. Родионова</t>
  </si>
  <si>
    <t>Приморский муниципальный округ</t>
  </si>
  <si>
    <t>поселок Талаги</t>
  </si>
  <si>
    <t>село Дорогорское</t>
  </si>
  <si>
    <t>г. Мезень, пос. Каменка, села Долгощелье и Жердь, деревни Азаполье, Карьеполье, Козьмогородское, Мелогора, Совполье, Сояна, Целегора, Чижгора</t>
  </si>
  <si>
    <t>поселок Боброво</t>
  </si>
  <si>
    <t>деревня Емельяновская</t>
  </si>
  <si>
    <t>деревни Новинки, Трепузово и Харьково</t>
  </si>
  <si>
    <t>деревни Новинки и Харьково</t>
  </si>
  <si>
    <t>поселок Васьково и населенный пункт Аэропорт Васьково</t>
  </si>
  <si>
    <t>поселок Васьково</t>
  </si>
  <si>
    <t>деревни Большая Корзиха, Волохница, Любовское, Семеново, Часовенское, Фельшинка (тариф с 22.03.2024)</t>
  </si>
  <si>
    <t>Пинежский муниципальный округ</t>
  </si>
  <si>
    <t>п. Сия и Сылога (тариф с 15.03.2024)</t>
  </si>
  <si>
    <t>п. Сия (тариф с 15.03.2024)</t>
  </si>
  <si>
    <t>7802312751</t>
  </si>
  <si>
    <t>ПАО "Россети Северо-запад"</t>
  </si>
  <si>
    <t>городское поселение "Коношское" Коношский муниципальный район Арх.обл. и городское поселение "Карпогорское" Пинежский муниципальный район Арх.обл.</t>
  </si>
  <si>
    <t>2902059091</t>
  </si>
  <si>
    <t>АО "ПО "Севмаш"</t>
  </si>
  <si>
    <t>Итого гранты в форме субсидий</t>
  </si>
  <si>
    <t>Всего</t>
  </si>
  <si>
    <t>Потребность в средствах субсидии, рублей</t>
  </si>
  <si>
    <t>1 квартал</t>
  </si>
  <si>
    <t>-</t>
  </si>
  <si>
    <t>городской округ Арх.обл. "Город Северодвинск"</t>
  </si>
  <si>
    <t>2912007180</t>
  </si>
  <si>
    <t>МУП "Чистая вода" МО "Коношское"</t>
  </si>
  <si>
    <t>городское поселение "Коношское" (дома по ул. Строителей, Железнодорожная, Комсомольская, Спортивная, Вокзальная, Энгельса, Тельмана, Новоселов, Новолесная, Мамонова, К.Маркса, Зеленая, Волошская, Печорская)</t>
  </si>
  <si>
    <t>городское поселение "Коношское" (прочие адреса)</t>
  </si>
  <si>
    <t>деревня Ластола</t>
  </si>
  <si>
    <t>деревня Пустошь</t>
  </si>
  <si>
    <t>поселок Кизема</t>
  </si>
  <si>
    <t>дер. Алферовская, Бережная (от скважины № 1445 по адресу дер. Юрятинская), Бережная (от скважины по адресу дер. Бережная, ул. Сосновая), Левоплосская, Михалевская, Юрятинская, поселков Глубокий, Мирный, Лойга, сел Бестужево, Мроевское, Шангалы</t>
  </si>
  <si>
    <t>2920017591</t>
  </si>
  <si>
    <t>ООО "ОКСОР"</t>
  </si>
  <si>
    <t>село Конево</t>
  </si>
  <si>
    <t>поселок Емца</t>
  </si>
  <si>
    <t>городское поселение "Онежское" (от котельной в доме № 73 по просп. Коминтерна в г. Онеге)</t>
  </si>
  <si>
    <t>город Сольвычегодск и деревни Козловка 1-я, Метлино, Окуловка и Усадьба ПМК</t>
  </si>
  <si>
    <t>Декабрь 2025 года,
рублей</t>
  </si>
  <si>
    <t>Потребность в средствах областного бюджета
 всего в 2025 году
(за декабрь 2024
январь - ноябрь 2025),
рублей</t>
  </si>
  <si>
    <t>Декабрь 2026 года,
рублей</t>
  </si>
  <si>
    <t>Потребность в средствах областного бюджета
 всего в 2026 году
(за декабрь 2025
январь - ноябрь 2026),
рублей</t>
  </si>
  <si>
    <t>Декабрь 2027 года,
рублей</t>
  </si>
  <si>
    <t>Потребность в средствах областного бюджета
 всего в 2027 году
(за декабрь 2026
январь - ноябрь 2027),
рублей</t>
  </si>
  <si>
    <t>ЛПУ "Санаторий "Солониха"</t>
  </si>
  <si>
    <t>деревни Пиринемь и Чакола</t>
  </si>
  <si>
    <t xml:space="preserve">рабочий поселок Североонежск и поселок Строитель </t>
  </si>
  <si>
    <t>ООО "ПРУК АО"</t>
  </si>
  <si>
    <t>2920017016</t>
  </si>
  <si>
    <t>сельское поселение «Телеговское»</t>
  </si>
  <si>
    <t>2914000511</t>
  </si>
  <si>
    <t>2901252021</t>
  </si>
  <si>
    <t>ООО "Газпром теплоэнерго Архангельск"</t>
  </si>
  <si>
    <t>от центрального теплового пункта, расположенного в доме N 6, строение 2 по ул. Силикатчиков</t>
  </si>
  <si>
    <t>ООО "ВТК"</t>
  </si>
  <si>
    <t>2907018155</t>
  </si>
  <si>
    <t>ООО "ПОМОР"</t>
  </si>
  <si>
    <t>2921126730</t>
  </si>
  <si>
    <t>Приморский муниципальный округ Арх.обл.</t>
  </si>
  <si>
    <t>деревня Кяростров</t>
  </si>
  <si>
    <t>дельта в 2027</t>
  </si>
  <si>
    <t>Объем коммунального ресурса
 (питьевая вода, услуги водоотведения, горячая вода в закрытой системе в части компонента на холодную воду, м3; 
горячая вода в закрытой системе в части компонента на тепловую энергию, Гкал)</t>
  </si>
  <si>
    <t>деревни Большая Корзиха, Волохница, Любовское, Семеново, Часовенское, Фельшинка</t>
  </si>
  <si>
    <t>п. Сия и Сылога</t>
  </si>
  <si>
    <t xml:space="preserve">п. Сия </t>
  </si>
  <si>
    <t xml:space="preserve">1 полугодие </t>
  </si>
  <si>
    <t xml:space="preserve">2 полугодие 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</si>
  <si>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 на 2025 год </t>
  </si>
  <si>
    <t>к пояснительной записке</t>
  </si>
  <si>
    <t>Приложение № 12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</si>
  <si>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 на 2026 год 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</si>
  <si>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 на 2027 год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</si>
</sst>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_ ;\-#,##0.00\ "/>
    <numFmt numFmtId="168" formatCode="#,##0.0"/>
  </numFmts>
  <fonts count="1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i/>
      <sz val="10"/>
      <name val="Tahoma"/>
      <family val="2"/>
      <charset val="204"/>
    </font>
    <font>
      <i/>
      <sz val="10"/>
      <color rgb="FFFF0000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100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8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9" borderId="0"/>
    <xf numFmtId="0" fontId="8" fillId="19" borderId="0"/>
    <xf numFmtId="0" fontId="6" fillId="0" borderId="0"/>
    <xf numFmtId="0" fontId="8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9" borderId="0"/>
    <xf numFmtId="0" fontId="6" fillId="0" borderId="0"/>
    <xf numFmtId="0" fontId="8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9" fillId="2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7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8" borderId="0"/>
    <xf numFmtId="0" fontId="9" fillId="18" borderId="0"/>
    <xf numFmtId="0" fontId="6" fillId="0" borderId="0"/>
    <xf numFmtId="0" fontId="9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8" borderId="0"/>
    <xf numFmtId="0" fontId="6" fillId="0" borderId="0"/>
    <xf numFmtId="0" fontId="9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21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3" borderId="0"/>
    <xf numFmtId="0" fontId="9" fillId="23" borderId="0"/>
    <xf numFmtId="0" fontId="6" fillId="0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6" fillId="0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4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7" borderId="0"/>
    <xf numFmtId="0" fontId="9" fillId="27" borderId="0"/>
    <xf numFmtId="0" fontId="9" fillId="2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7" borderId="0"/>
    <xf numFmtId="0" fontId="9" fillId="2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6" borderId="2"/>
    <xf numFmtId="0" fontId="10" fillId="15" borderId="7"/>
    <xf numFmtId="0" fontId="10" fillId="15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7"/>
    <xf numFmtId="0" fontId="10" fillId="15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7" borderId="3"/>
    <xf numFmtId="0" fontId="11" fillId="28" borderId="8"/>
    <xf numFmtId="0" fontId="11" fillId="28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8" borderId="8"/>
    <xf numFmtId="0" fontId="11" fillId="28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7" borderId="2"/>
    <xf numFmtId="0" fontId="12" fillId="28" borderId="7"/>
    <xf numFmtId="0" fontId="12" fillId="28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8" borderId="7"/>
    <xf numFmtId="0" fontId="12" fillId="28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8" borderId="5"/>
    <xf numFmtId="0" fontId="17" fillId="29" borderId="13"/>
    <xf numFmtId="0" fontId="17" fillId="29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9" borderId="13"/>
    <xf numFmtId="0" fontId="17" fillId="29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8" borderId="5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5" borderId="0"/>
    <xf numFmtId="0" fontId="19" fillId="30" borderId="0"/>
    <xf numFmtId="0" fontId="19" fillId="3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30" borderId="0"/>
    <xf numFmtId="0" fontId="19" fillId="3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4" borderId="0"/>
    <xf numFmtId="0" fontId="20" fillId="11" borderId="0"/>
    <xf numFmtId="0" fontId="20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1" borderId="0"/>
    <xf numFmtId="0" fontId="20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6"/>
    <xf numFmtId="0" fontId="6" fillId="31" borderId="14"/>
    <xf numFmtId="0" fontId="6" fillId="31" borderId="14"/>
    <xf numFmtId="0" fontId="6" fillId="0" borderId="0"/>
    <xf numFmtId="0" fontId="6" fillId="0" borderId="0"/>
    <xf numFmtId="0" fontId="6" fillId="31" borderId="14"/>
    <xf numFmtId="0" fontId="6" fillId="31" borderId="14"/>
    <xf numFmtId="0" fontId="6" fillId="0" borderId="0"/>
    <xf numFmtId="0" fontId="6" fillId="0" borderId="0"/>
    <xf numFmtId="0" fontId="6" fillId="0" borderId="0"/>
    <xf numFmtId="0" fontId="31" fillId="0" borderId="4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3" borderId="0"/>
    <xf numFmtId="0" fontId="24" fillId="12" borderId="0"/>
    <xf numFmtId="0" fontId="24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2" borderId="0"/>
    <xf numFmtId="0" fontId="24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1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34" fillId="11" borderId="0"/>
    <xf numFmtId="0" fontId="34" fillId="11" borderId="0"/>
    <xf numFmtId="0" fontId="34" fillId="11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34" fillId="14" borderId="0"/>
    <xf numFmtId="0" fontId="34" fillId="14" borderId="0"/>
    <xf numFmtId="0" fontId="34" fillId="14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34" fillId="17" borderId="0"/>
    <xf numFmtId="0" fontId="34" fillId="17" borderId="0"/>
    <xf numFmtId="0" fontId="34" fillId="17" borderId="0"/>
    <xf numFmtId="0" fontId="34" fillId="18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8" borderId="0"/>
    <xf numFmtId="0" fontId="34" fillId="18" borderId="0"/>
    <xf numFmtId="0" fontId="34" fillId="18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9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34" fillId="19" borderId="0"/>
    <xf numFmtId="0" fontId="34" fillId="19" borderId="0"/>
    <xf numFmtId="0" fontId="34" fillId="19" borderId="0"/>
    <xf numFmtId="0" fontId="35" fillId="2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35" fillId="20" borderId="0"/>
    <xf numFmtId="0" fontId="35" fillId="17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17" borderId="0"/>
    <xf numFmtId="0" fontId="35" fillId="17" borderId="0"/>
    <xf numFmtId="0" fontId="35" fillId="17" borderId="0"/>
    <xf numFmtId="0" fontId="35" fillId="18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35" fillId="18" borderId="0"/>
    <xf numFmtId="0" fontId="35" fillId="18" borderId="0"/>
    <xf numFmtId="0" fontId="35" fillId="18" borderId="0"/>
    <xf numFmtId="0" fontId="35" fillId="21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35" fillId="21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35" fillId="22" borderId="0"/>
    <xf numFmtId="0" fontId="35" fillId="23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35" fillId="23" borderId="0"/>
    <xf numFmtId="0" fontId="35" fillId="23" borderId="0"/>
    <xf numFmtId="0" fontId="35" fillId="24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7" borderId="0"/>
    <xf numFmtId="0" fontId="35" fillId="27" borderId="0"/>
    <xf numFmtId="0" fontId="35" fillId="2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7" borderId="0"/>
    <xf numFmtId="0" fontId="35" fillId="2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6" borderId="2"/>
    <xf numFmtId="0" fontId="36" fillId="15" borderId="7"/>
    <xf numFmtId="0" fontId="36" fillId="15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5" borderId="7"/>
    <xf numFmtId="0" fontId="36" fillId="15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7" borderId="3"/>
    <xf numFmtId="0" fontId="37" fillId="28" borderId="8"/>
    <xf numFmtId="0" fontId="37" fillId="28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8" borderId="8"/>
    <xf numFmtId="0" fontId="37" fillId="28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7" borderId="2"/>
    <xf numFmtId="0" fontId="38" fillId="28" borderId="7"/>
    <xf numFmtId="0" fontId="38" fillId="28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28" borderId="7"/>
    <xf numFmtId="0" fontId="38" fillId="28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8" borderId="5"/>
    <xf numFmtId="0" fontId="43" fillId="29" borderId="13"/>
    <xf numFmtId="0" fontId="43" fillId="29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29" borderId="13"/>
    <xf numFmtId="0" fontId="43" fillId="29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8" borderId="5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" borderId="0"/>
    <xf numFmtId="0" fontId="45" fillId="30" borderId="0"/>
    <xf numFmtId="0" fontId="45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30" borderId="0"/>
    <xf numFmtId="0" fontId="45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4" borderId="0"/>
    <xf numFmtId="0" fontId="46" fillId="11" borderId="0"/>
    <xf numFmtId="0" fontId="46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1" borderId="0"/>
    <xf numFmtId="0" fontId="46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6"/>
    <xf numFmtId="0" fontId="4" fillId="31" borderId="14"/>
    <xf numFmtId="0" fontId="4" fillId="31" borderId="14"/>
    <xf numFmtId="0" fontId="4" fillId="0" borderId="0"/>
    <xf numFmtId="0" fontId="4" fillId="0" borderId="0"/>
    <xf numFmtId="0" fontId="4" fillId="31" borderId="14"/>
    <xf numFmtId="0" fontId="4" fillId="31" borderId="14"/>
    <xf numFmtId="0" fontId="4" fillId="0" borderId="0"/>
    <xf numFmtId="0" fontId="4" fillId="0" borderId="0"/>
    <xf numFmtId="0" fontId="4" fillId="0" borderId="0"/>
    <xf numFmtId="0" fontId="57" fillId="0" borderId="4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3" borderId="0"/>
    <xf numFmtId="0" fontId="50" fillId="12" borderId="0"/>
    <xf numFmtId="0" fontId="50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2" borderId="0"/>
    <xf numFmtId="0" fontId="50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8" borderId="0"/>
    <xf numFmtId="0" fontId="35" fillId="22" borderId="0"/>
    <xf numFmtId="0" fontId="35" fillId="18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18" borderId="0"/>
    <xf numFmtId="0" fontId="4" fillId="0" borderId="0"/>
    <xf numFmtId="0" fontId="4" fillId="0" borderId="0"/>
    <xf numFmtId="0" fontId="35" fillId="18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3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21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1" borderId="0"/>
    <xf numFmtId="0" fontId="35" fillId="23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8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18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6" borderId="0"/>
    <xf numFmtId="0" fontId="4" fillId="0" borderId="0"/>
    <xf numFmtId="0" fontId="34" fillId="16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3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9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22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1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4" fillId="19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1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35" fillId="22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1" borderId="0"/>
    <xf numFmtId="0" fontId="4" fillId="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35" fillId="23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3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22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35" fillId="18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4" fillId="0" borderId="0"/>
    <xf numFmtId="0" fontId="4" fillId="0" borderId="0"/>
    <xf numFmtId="0" fontId="35" fillId="18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9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9" borderId="0"/>
    <xf numFmtId="0" fontId="4" fillId="0" borderId="0"/>
    <xf numFmtId="0" fontId="34" fillId="19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61" fillId="0" borderId="0"/>
    <xf numFmtId="0" fontId="7" fillId="0" borderId="0"/>
    <xf numFmtId="0" fontId="7" fillId="0" borderId="0"/>
    <xf numFmtId="0" fontId="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63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63" fillId="10" borderId="0"/>
    <xf numFmtId="0" fontId="63" fillId="10" borderId="0"/>
    <xf numFmtId="0" fontId="63" fillId="10" borderId="0"/>
    <xf numFmtId="0" fontId="63" fillId="11" borderId="0"/>
    <xf numFmtId="0" fontId="90" fillId="11" borderId="0"/>
    <xf numFmtId="0" fontId="63" fillId="11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3" fillId="11" borderId="0"/>
    <xf numFmtId="0" fontId="61" fillId="0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2" borderId="0"/>
    <xf numFmtId="0" fontId="90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3" borderId="0"/>
    <xf numFmtId="0" fontId="90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4" borderId="0"/>
    <xf numFmtId="0" fontId="90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5" borderId="0"/>
    <xf numFmtId="0" fontId="90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7" borderId="0"/>
    <xf numFmtId="0" fontId="90" fillId="17" borderId="0"/>
    <xf numFmtId="0" fontId="63" fillId="17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8" borderId="0"/>
    <xf numFmtId="0" fontId="90" fillId="18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3" borderId="0"/>
    <xf numFmtId="0" fontId="90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9" borderId="0"/>
    <xf numFmtId="0" fontId="90" fillId="19" borderId="0"/>
    <xf numFmtId="0" fontId="63" fillId="19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9" borderId="0"/>
    <xf numFmtId="0" fontId="63" fillId="19" borderId="0"/>
    <xf numFmtId="0" fontId="61" fillId="0" borderId="0"/>
    <xf numFmtId="0" fontId="63" fillId="19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0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4" fillId="20" borderId="0"/>
    <xf numFmtId="0" fontId="91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17" borderId="0"/>
    <xf numFmtId="0" fontId="91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8" borderId="0"/>
    <xf numFmtId="0" fontId="91" fillId="18" borderId="0"/>
    <xf numFmtId="0" fontId="64" fillId="18" borderId="0"/>
    <xf numFmtId="0" fontId="64" fillId="18" borderId="0"/>
    <xf numFmtId="0" fontId="61" fillId="0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8" borderId="0"/>
    <xf numFmtId="0" fontId="64" fillId="18" borderId="0"/>
    <xf numFmtId="0" fontId="61" fillId="0" borderId="0"/>
    <xf numFmtId="0" fontId="64" fillId="18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18" borderId="0"/>
    <xf numFmtId="0" fontId="91" fillId="18" borderId="0"/>
    <xf numFmtId="0" fontId="64" fillId="18" borderId="0"/>
    <xf numFmtId="0" fontId="91" fillId="18" borderId="0"/>
    <xf numFmtId="0" fontId="64" fillId="18" borderId="0"/>
    <xf numFmtId="0" fontId="91" fillId="18" borderId="0"/>
    <xf numFmtId="0" fontId="64" fillId="18" borderId="0"/>
    <xf numFmtId="0" fontId="91" fillId="18" borderId="0"/>
    <xf numFmtId="0" fontId="64" fillId="21" borderId="0"/>
    <xf numFmtId="0" fontId="91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2" borderId="0"/>
    <xf numFmtId="0" fontId="91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3" borderId="0"/>
    <xf numFmtId="0" fontId="91" fillId="23" borderId="0"/>
    <xf numFmtId="0" fontId="64" fillId="23" borderId="0"/>
    <xf numFmtId="0" fontId="64" fillId="23" borderId="0"/>
    <xf numFmtId="0" fontId="61" fillId="0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4" fillId="23" borderId="0"/>
    <xf numFmtId="0" fontId="61" fillId="0" borderId="0"/>
    <xf numFmtId="0" fontId="64" fillId="23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3" borderId="0"/>
    <xf numFmtId="0" fontId="91" fillId="23" borderId="0"/>
    <xf numFmtId="0" fontId="64" fillId="23" borderId="0"/>
    <xf numFmtId="0" fontId="91" fillId="23" borderId="0"/>
    <xf numFmtId="0" fontId="64" fillId="23" borderId="0"/>
    <xf numFmtId="0" fontId="91" fillId="23" borderId="0"/>
    <xf numFmtId="0" fontId="64" fillId="23" borderId="0"/>
    <xf numFmtId="0" fontId="91" fillId="23" borderId="0"/>
    <xf numFmtId="0" fontId="64" fillId="24" borderId="0"/>
    <xf numFmtId="0" fontId="64" fillId="24" borderId="0"/>
    <xf numFmtId="0" fontId="64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4" fillId="24" borderId="0"/>
    <xf numFmtId="0" fontId="64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4" borderId="0"/>
    <xf numFmtId="0" fontId="64" fillId="25" borderId="0"/>
    <xf numFmtId="0" fontId="64" fillId="25" borderId="0"/>
    <xf numFmtId="0" fontId="64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4" fillId="25" borderId="0"/>
    <xf numFmtId="0" fontId="64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5" borderId="0"/>
    <xf numFmtId="0" fontId="64" fillId="26" borderId="0"/>
    <xf numFmtId="0" fontId="64" fillId="26" borderId="0"/>
    <xf numFmtId="0" fontId="64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4" fillId="26" borderId="0"/>
    <xf numFmtId="0" fontId="64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6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1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2" borderId="0"/>
    <xf numFmtId="0" fontId="64" fillId="27" borderId="0"/>
    <xf numFmtId="0" fontId="64" fillId="27" borderId="0"/>
    <xf numFmtId="0" fontId="64" fillId="2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7" borderId="0"/>
    <xf numFmtId="0" fontId="64" fillId="27" borderId="0"/>
    <xf numFmtId="0" fontId="64" fillId="2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1" fillId="27" borderId="0"/>
    <xf numFmtId="0" fontId="80" fillId="6" borderId="2"/>
    <xf numFmtId="0" fontId="65" fillId="15" borderId="7"/>
    <xf numFmtId="0" fontId="65" fillId="15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5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5" borderId="7"/>
    <xf numFmtId="0" fontId="65" fillId="15" borderId="7"/>
    <xf numFmtId="0" fontId="65" fillId="15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5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2" fillId="15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7" fillId="6" borderId="2"/>
    <xf numFmtId="0" fontId="81" fillId="7" borderId="3"/>
    <xf numFmtId="0" fontId="66" fillId="28" borderId="8"/>
    <xf numFmtId="0" fontId="66" fillId="28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8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8" borderId="8"/>
    <xf numFmtId="0" fontId="66" fillId="28" borderId="8"/>
    <xf numFmtId="0" fontId="66" fillId="28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8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3" fillId="28" borderId="8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8" fillId="7" borderId="3"/>
    <xf numFmtId="0" fontId="82" fillId="7" borderId="2"/>
    <xf numFmtId="0" fontId="67" fillId="28" borderId="7"/>
    <xf numFmtId="0" fontId="67" fillId="28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8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8" borderId="7"/>
    <xf numFmtId="0" fontId="67" fillId="28" borderId="7"/>
    <xf numFmtId="0" fontId="67" fillId="28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8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4" fillId="28" borderId="7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9" fillId="7" borderId="2"/>
    <xf numFmtId="0" fontId="68" fillId="0" borderId="9"/>
    <xf numFmtId="0" fontId="68" fillId="0" borderId="9"/>
    <xf numFmtId="0" fontId="68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8" fillId="0" borderId="9"/>
    <xf numFmtId="0" fontId="68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5" fillId="0" borderId="9"/>
    <xf numFmtId="0" fontId="69" fillId="0" borderId="10"/>
    <xf numFmtId="0" fontId="69" fillId="0" borderId="10"/>
    <xf numFmtId="0" fontId="69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9" fillId="0" borderId="10"/>
    <xf numFmtId="0" fontId="69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6" fillId="0" borderId="10"/>
    <xf numFmtId="0" fontId="70" fillId="0" borderId="11"/>
    <xf numFmtId="0" fontId="70" fillId="0" borderId="11"/>
    <xf numFmtId="0" fontId="70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70" fillId="0" borderId="11"/>
    <xf numFmtId="0" fontId="70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11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7" fillId="0" borderId="0"/>
    <xf numFmtId="0" fontId="71" fillId="0" borderId="12"/>
    <xf numFmtId="0" fontId="71" fillId="0" borderId="12"/>
    <xf numFmtId="0" fontId="71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71" fillId="0" borderId="12"/>
    <xf numFmtId="0" fontId="71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8" fillId="0" borderId="12"/>
    <xf numFmtId="0" fontId="72" fillId="8" borderId="5"/>
    <xf numFmtId="0" fontId="72" fillId="29" borderId="13"/>
    <xf numFmtId="0" fontId="72" fillId="29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9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9" borderId="13"/>
    <xf numFmtId="0" fontId="72" fillId="29" borderId="13"/>
    <xf numFmtId="0" fontId="72" fillId="29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9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99" fillId="29" borderId="13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2" fillId="8" borderId="5"/>
    <xf numFmtId="0" fontId="99" fillId="8" borderId="5"/>
    <xf numFmtId="0" fontId="99" fillId="8" borderId="5"/>
    <xf numFmtId="0" fontId="73" fillId="0" borderId="0"/>
    <xf numFmtId="0" fontId="73" fillId="0" borderId="0"/>
    <xf numFmtId="0" fontId="7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73" fillId="0" borderId="0"/>
    <xf numFmtId="0" fontId="7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0" fillId="0" borderId="0"/>
    <xf numFmtId="0" fontId="83" fillId="5" borderId="0"/>
    <xf numFmtId="0" fontId="74" fillId="30" borderId="0"/>
    <xf numFmtId="0" fontId="74" fillId="3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3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30" borderId="0"/>
    <xf numFmtId="0" fontId="74" fillId="30" borderId="0"/>
    <xf numFmtId="0" fontId="74" fillId="3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3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1" fillId="3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0" fillId="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4" fillId="4" borderId="0"/>
    <xf numFmtId="0" fontId="75" fillId="11" borderId="0"/>
    <xf numFmtId="0" fontId="75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1" borderId="0"/>
    <xf numFmtId="0" fontId="75" fillId="11" borderId="0"/>
    <xf numFmtId="0" fontId="75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2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1" fillId="4" borderId="0"/>
    <xf numFmtId="0" fontId="85" fillId="0" borderId="0"/>
    <xf numFmtId="0" fontId="76" fillId="0" borderId="0"/>
    <xf numFmtId="0" fontId="76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76" fillId="0" borderId="0"/>
    <xf numFmtId="0" fontId="76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3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2" fillId="0" borderId="0"/>
    <xf numFmtId="0" fontId="61" fillId="9" borderId="6"/>
    <xf numFmtId="0" fontId="61" fillId="31" borderId="14"/>
    <xf numFmtId="0" fontId="61" fillId="31" borderId="14"/>
    <xf numFmtId="0" fontId="61" fillId="0" borderId="0"/>
    <xf numFmtId="0" fontId="89" fillId="0" borderId="0"/>
    <xf numFmtId="0" fontId="89" fillId="31" borderId="14"/>
    <xf numFmtId="0" fontId="61" fillId="0" borderId="0"/>
    <xf numFmtId="0" fontId="89" fillId="0" borderId="0"/>
    <xf numFmtId="0" fontId="89" fillId="31" borderId="14"/>
    <xf numFmtId="0" fontId="61" fillId="31" borderId="14"/>
    <xf numFmtId="0" fontId="61" fillId="31" borderId="14"/>
    <xf numFmtId="0" fontId="61" fillId="0" borderId="0"/>
    <xf numFmtId="0" fontId="89" fillId="0" borderId="0"/>
    <xf numFmtId="0" fontId="89" fillId="31" borderId="14"/>
    <xf numFmtId="0" fontId="61" fillId="0" borderId="0"/>
    <xf numFmtId="0" fontId="89" fillId="0" borderId="0"/>
    <xf numFmtId="0" fontId="89" fillId="31" borderId="14"/>
    <xf numFmtId="0" fontId="61" fillId="0" borderId="0"/>
    <xf numFmtId="0" fontId="89" fillId="0" borderId="0"/>
    <xf numFmtId="0" fontId="89" fillId="9" borderId="6"/>
    <xf numFmtId="0" fontId="86" fillId="0" borderId="4"/>
    <xf numFmtId="0" fontId="77" fillId="0" borderId="15"/>
    <xf numFmtId="0" fontId="77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77" fillId="0" borderId="15"/>
    <xf numFmtId="0" fontId="77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4" fillId="0" borderId="15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3" fillId="0" borderId="4"/>
    <xf numFmtId="0" fontId="87" fillId="0" borderId="0"/>
    <xf numFmtId="0" fontId="78" fillId="0" borderId="0"/>
    <xf numFmtId="0" fontId="78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78" fillId="0" borderId="0"/>
    <xf numFmtId="0" fontId="78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5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4" fillId="0" borderId="0"/>
    <xf numFmtId="0" fontId="88" fillId="3" borderId="0"/>
    <xf numFmtId="0" fontId="79" fillId="12" borderId="0"/>
    <xf numFmtId="0" fontId="79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2" borderId="0"/>
    <xf numFmtId="0" fontId="79" fillId="12" borderId="0"/>
    <xf numFmtId="0" fontId="79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06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115" fillId="3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116" fillId="32" borderId="0"/>
    <xf numFmtId="0" fontId="90" fillId="10" borderId="0"/>
    <xf numFmtId="0" fontId="90" fillId="10" borderId="0"/>
    <xf numFmtId="0" fontId="90" fillId="10" borderId="0"/>
    <xf numFmtId="0" fontId="116" fillId="32" borderId="0"/>
    <xf numFmtId="0" fontId="90" fillId="1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1" fillId="0" borderId="0"/>
    <xf numFmtId="0" fontId="116" fillId="3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116" fillId="3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2" borderId="0"/>
    <xf numFmtId="0" fontId="89" fillId="0" borderId="0"/>
    <xf numFmtId="0" fontId="89" fillId="0" borderId="0"/>
    <xf numFmtId="0" fontId="90" fillId="10" borderId="0"/>
    <xf numFmtId="0" fontId="116" fillId="32" borderId="0"/>
    <xf numFmtId="0" fontId="90" fillId="10" borderId="0"/>
    <xf numFmtId="0" fontId="90" fillId="10" borderId="0"/>
    <xf numFmtId="0" fontId="116" fillId="32" borderId="0"/>
    <xf numFmtId="0" fontId="116" fillId="32" borderId="0"/>
    <xf numFmtId="0" fontId="90" fillId="10" borderId="0"/>
    <xf numFmtId="0" fontId="90" fillId="10" borderId="0"/>
    <xf numFmtId="0" fontId="90" fillId="10" borderId="0"/>
    <xf numFmtId="0" fontId="63" fillId="11" borderId="0"/>
    <xf numFmtId="0" fontId="61" fillId="0" borderId="0"/>
    <xf numFmtId="0" fontId="90" fillId="11" borderId="0"/>
    <xf numFmtId="0" fontId="89" fillId="0" borderId="0"/>
    <xf numFmtId="0" fontId="89" fillId="0" borderId="0"/>
    <xf numFmtId="0" fontId="61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1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61" fillId="0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89" fillId="0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1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61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61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89" fillId="0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1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61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89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90" fillId="14" borderId="0"/>
    <xf numFmtId="0" fontId="89" fillId="0" borderId="0"/>
    <xf numFmtId="0" fontId="89" fillId="0" borderId="0"/>
    <xf numFmtId="0" fontId="61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1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61" fillId="0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89" fillId="0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1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61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61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89" fillId="0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1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61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89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90" fillId="17" borderId="0"/>
    <xf numFmtId="0" fontId="89" fillId="0" borderId="0"/>
    <xf numFmtId="0" fontId="89" fillId="0" borderId="0"/>
    <xf numFmtId="0" fontId="61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1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61" fillId="0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89" fillId="0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1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90" fillId="18" borderId="0"/>
    <xf numFmtId="0" fontId="89" fillId="0" borderId="0"/>
    <xf numFmtId="0" fontId="89" fillId="0" borderId="0"/>
    <xf numFmtId="0" fontId="61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1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61" fillId="0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89" fillId="0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1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61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61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89" fillId="0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1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61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61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89" fillId="0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1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63" fillId="19" borderId="0"/>
    <xf numFmtId="0" fontId="61" fillId="0" borderId="0"/>
    <xf numFmtId="0" fontId="90" fillId="19" borderId="0"/>
    <xf numFmtId="0" fontId="89" fillId="0" borderId="0"/>
    <xf numFmtId="0" fontId="89" fillId="0" borderId="0"/>
    <xf numFmtId="0" fontId="61" fillId="0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1" fillId="0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63" fillId="19" borderId="0"/>
    <xf numFmtId="0" fontId="61" fillId="0" borderId="0"/>
    <xf numFmtId="0" fontId="90" fillId="19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63" fillId="19" borderId="0"/>
    <xf numFmtId="0" fontId="89" fillId="0" borderId="0"/>
    <xf numFmtId="0" fontId="90" fillId="19" borderId="0"/>
    <xf numFmtId="0" fontId="90" fillId="19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1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91" fillId="20" borderId="0"/>
    <xf numFmtId="0" fontId="89" fillId="0" borderId="0"/>
    <xf numFmtId="0" fontId="89" fillId="0" borderId="0"/>
    <xf numFmtId="0" fontId="61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1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61" fillId="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89" fillId="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1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91" fillId="17" borderId="0"/>
    <xf numFmtId="0" fontId="89" fillId="0" borderId="0"/>
    <xf numFmtId="0" fontId="89" fillId="0" borderId="0"/>
    <xf numFmtId="0" fontId="61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1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61" fillId="0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89" fillId="0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1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64" fillId="18" borderId="0"/>
    <xf numFmtId="0" fontId="61" fillId="0" borderId="0"/>
    <xf numFmtId="0" fontId="91" fillId="18" borderId="0"/>
    <xf numFmtId="0" fontId="89" fillId="0" borderId="0"/>
    <xf numFmtId="0" fontId="89" fillId="0" borderId="0"/>
    <xf numFmtId="0" fontId="61" fillId="0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61" fillId="0" borderId="0"/>
    <xf numFmtId="0" fontId="91" fillId="18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64" fillId="18" borderId="0"/>
    <xf numFmtId="0" fontId="61" fillId="0" borderId="0"/>
    <xf numFmtId="0" fontId="91" fillId="18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64" fillId="18" borderId="0"/>
    <xf numFmtId="0" fontId="89" fillId="0" borderId="0"/>
    <xf numFmtId="0" fontId="91" fillId="18" borderId="0"/>
    <xf numFmtId="0" fontId="91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64" fillId="18" borderId="0"/>
    <xf numFmtId="0" fontId="91" fillId="18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64" fillId="18" borderId="0"/>
    <xf numFmtId="0" fontId="91" fillId="18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64" fillId="18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64" fillId="18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64" fillId="18" borderId="0"/>
    <xf numFmtId="0" fontId="91" fillId="18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61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91" fillId="21" borderId="0"/>
    <xf numFmtId="0" fontId="89" fillId="0" borderId="0"/>
    <xf numFmtId="0" fontId="89" fillId="0" borderId="0"/>
    <xf numFmtId="0" fontId="61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1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61" fillId="0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89" fillId="0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91" fillId="22" borderId="0"/>
    <xf numFmtId="0" fontId="89" fillId="0" borderId="0"/>
    <xf numFmtId="0" fontId="89" fillId="0" borderId="0"/>
    <xf numFmtId="0" fontId="61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1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61" fillId="0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89" fillId="0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64" fillId="23" borderId="0"/>
    <xf numFmtId="0" fontId="61" fillId="0" borderId="0"/>
    <xf numFmtId="0" fontId="91" fillId="23" borderId="0"/>
    <xf numFmtId="0" fontId="89" fillId="0" borderId="0"/>
    <xf numFmtId="0" fontId="89" fillId="0" borderId="0"/>
    <xf numFmtId="0" fontId="61" fillId="0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61" fillId="0" borderId="0"/>
    <xf numFmtId="0" fontId="91" fillId="23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64" fillId="23" borderId="0"/>
    <xf numFmtId="0" fontId="61" fillId="0" borderId="0"/>
    <xf numFmtId="0" fontId="91" fillId="23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64" fillId="23" borderId="0"/>
    <xf numFmtId="0" fontId="89" fillId="0" borderId="0"/>
    <xf numFmtId="0" fontId="91" fillId="23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64" fillId="23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64" fillId="23" borderId="0"/>
    <xf numFmtId="0" fontId="91" fillId="23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64" fillId="23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64" fillId="23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64" fillId="23" borderId="0"/>
    <xf numFmtId="0" fontId="91" fillId="23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61" fillId="0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4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5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6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1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2" borderId="0"/>
    <xf numFmtId="0" fontId="61" fillId="0" borderId="0"/>
    <xf numFmtId="0" fontId="89" fillId="0" borderId="0"/>
    <xf numFmtId="0" fontId="89" fillId="0" borderId="0"/>
    <xf numFmtId="0" fontId="91" fillId="27" borderId="0"/>
    <xf numFmtId="0" fontId="61" fillId="0" borderId="0"/>
    <xf numFmtId="0" fontId="89" fillId="0" borderId="0"/>
    <xf numFmtId="0" fontId="89" fillId="0" borderId="0"/>
    <xf numFmtId="0" fontId="91" fillId="27" borderId="0"/>
    <xf numFmtId="0" fontId="61" fillId="0" borderId="0"/>
    <xf numFmtId="0" fontId="89" fillId="0" borderId="0"/>
    <xf numFmtId="0" fontId="89" fillId="0" borderId="0"/>
    <xf numFmtId="0" fontId="91" fillId="27" borderId="0"/>
    <xf numFmtId="0" fontId="61" fillId="0" borderId="0"/>
    <xf numFmtId="0" fontId="89" fillId="0" borderId="0"/>
    <xf numFmtId="0" fontId="89" fillId="0" borderId="0"/>
    <xf numFmtId="0" fontId="91" fillId="27" borderId="0"/>
    <xf numFmtId="0" fontId="61" fillId="0" borderId="0"/>
    <xf numFmtId="0" fontId="89" fillId="0" borderId="0"/>
    <xf numFmtId="0" fontId="89" fillId="0" borderId="0"/>
    <xf numFmtId="0" fontId="91" fillId="27" borderId="0"/>
    <xf numFmtId="0" fontId="61" fillId="0" borderId="0"/>
    <xf numFmtId="0" fontId="89" fillId="0" borderId="0"/>
    <xf numFmtId="0" fontId="89" fillId="0" borderId="0"/>
    <xf numFmtId="0" fontId="92" fillId="15" borderId="7"/>
    <xf numFmtId="0" fontId="61" fillId="0" borderId="0"/>
    <xf numFmtId="0" fontId="89" fillId="0" borderId="0"/>
    <xf numFmtId="0" fontId="89" fillId="0" borderId="0"/>
    <xf numFmtId="0" fontId="92" fillId="15" borderId="7"/>
    <xf numFmtId="0" fontId="61" fillId="0" borderId="0"/>
    <xf numFmtId="0" fontId="89" fillId="0" borderId="0"/>
    <xf numFmtId="0" fontId="89" fillId="0" borderId="0"/>
    <xf numFmtId="0" fontId="92" fillId="15" borderId="7"/>
    <xf numFmtId="0" fontId="61" fillId="0" borderId="0"/>
    <xf numFmtId="0" fontId="89" fillId="0" borderId="0"/>
    <xf numFmtId="0" fontId="89" fillId="0" borderId="0"/>
    <xf numFmtId="0" fontId="92" fillId="15" borderId="7"/>
    <xf numFmtId="0" fontId="61" fillId="0" borderId="0"/>
    <xf numFmtId="0" fontId="89" fillId="0" borderId="0"/>
    <xf numFmtId="0" fontId="89" fillId="0" borderId="0"/>
    <xf numFmtId="0" fontId="107" fillId="6" borderId="2"/>
    <xf numFmtId="0" fontId="61" fillId="0" borderId="0"/>
    <xf numFmtId="0" fontId="89" fillId="0" borderId="0"/>
    <xf numFmtId="0" fontId="89" fillId="0" borderId="0"/>
    <xf numFmtId="0" fontId="93" fillId="28" borderId="8"/>
    <xf numFmtId="0" fontId="61" fillId="0" borderId="0"/>
    <xf numFmtId="0" fontId="89" fillId="0" borderId="0"/>
    <xf numFmtId="0" fontId="89" fillId="0" borderId="0"/>
    <xf numFmtId="0" fontId="93" fillId="28" borderId="8"/>
    <xf numFmtId="0" fontId="61" fillId="0" borderId="0"/>
    <xf numFmtId="0" fontId="89" fillId="0" borderId="0"/>
    <xf numFmtId="0" fontId="89" fillId="0" borderId="0"/>
    <xf numFmtId="0" fontId="93" fillId="28" borderId="8"/>
    <xf numFmtId="0" fontId="61" fillId="0" borderId="0"/>
    <xf numFmtId="0" fontId="89" fillId="0" borderId="0"/>
    <xf numFmtId="0" fontId="89" fillId="0" borderId="0"/>
    <xf numFmtId="0" fontId="93" fillId="28" borderId="8"/>
    <xf numFmtId="0" fontId="61" fillId="0" borderId="0"/>
    <xf numFmtId="0" fontId="89" fillId="0" borderId="0"/>
    <xf numFmtId="0" fontId="89" fillId="0" borderId="0"/>
    <xf numFmtId="0" fontId="108" fillId="7" borderId="3"/>
    <xf numFmtId="0" fontId="61" fillId="0" borderId="0"/>
    <xf numFmtId="0" fontId="89" fillId="0" borderId="0"/>
    <xf numFmtId="0" fontId="89" fillId="0" borderId="0"/>
    <xf numFmtId="0" fontId="94" fillId="28" borderId="7"/>
    <xf numFmtId="0" fontId="61" fillId="0" borderId="0"/>
    <xf numFmtId="0" fontId="89" fillId="0" borderId="0"/>
    <xf numFmtId="0" fontId="89" fillId="0" borderId="0"/>
    <xf numFmtId="0" fontId="94" fillId="28" borderId="7"/>
    <xf numFmtId="0" fontId="61" fillId="0" borderId="0"/>
    <xf numFmtId="0" fontId="89" fillId="0" borderId="0"/>
    <xf numFmtId="0" fontId="89" fillId="0" borderId="0"/>
    <xf numFmtId="0" fontId="94" fillId="28" borderId="7"/>
    <xf numFmtId="0" fontId="61" fillId="0" borderId="0"/>
    <xf numFmtId="0" fontId="89" fillId="0" borderId="0"/>
    <xf numFmtId="0" fontId="89" fillId="0" borderId="0"/>
    <xf numFmtId="0" fontId="94" fillId="28" borderId="7"/>
    <xf numFmtId="0" fontId="61" fillId="0" borderId="0"/>
    <xf numFmtId="0" fontId="89" fillId="0" borderId="0"/>
    <xf numFmtId="0" fontId="89" fillId="0" borderId="0"/>
    <xf numFmtId="0" fontId="109" fillId="7" borderId="2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5" fillId="0" borderId="9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6" fillId="0" borderId="10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11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7" fillId="0" borderId="0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8" fillId="0" borderId="12"/>
    <xf numFmtId="0" fontId="61" fillId="0" borderId="0"/>
    <xf numFmtId="0" fontId="89" fillId="0" borderId="0"/>
    <xf numFmtId="0" fontId="89" fillId="0" borderId="0"/>
    <xf numFmtId="0" fontId="99" fillId="29" borderId="13"/>
    <xf numFmtId="0" fontId="61" fillId="0" borderId="0"/>
    <xf numFmtId="0" fontId="89" fillId="0" borderId="0"/>
    <xf numFmtId="0" fontId="89" fillId="0" borderId="0"/>
    <xf numFmtId="0" fontId="99" fillId="29" borderId="13"/>
    <xf numFmtId="0" fontId="61" fillId="0" borderId="0"/>
    <xf numFmtId="0" fontId="89" fillId="0" borderId="0"/>
    <xf numFmtId="0" fontId="89" fillId="0" borderId="0"/>
    <xf numFmtId="0" fontId="99" fillId="29" borderId="13"/>
    <xf numFmtId="0" fontId="61" fillId="0" borderId="0"/>
    <xf numFmtId="0" fontId="89" fillId="0" borderId="0"/>
    <xf numFmtId="0" fontId="89" fillId="0" borderId="0"/>
    <xf numFmtId="0" fontId="99" fillId="29" borderId="13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0" fillId="0" borderId="0"/>
    <xf numFmtId="0" fontId="61" fillId="0" borderId="0"/>
    <xf numFmtId="0" fontId="89" fillId="0" borderId="0"/>
    <xf numFmtId="0" fontId="89" fillId="0" borderId="0"/>
    <xf numFmtId="0" fontId="101" fillId="30" borderId="0"/>
    <xf numFmtId="0" fontId="61" fillId="0" borderId="0"/>
    <xf numFmtId="0" fontId="89" fillId="0" borderId="0"/>
    <xf numFmtId="0" fontId="89" fillId="0" borderId="0"/>
    <xf numFmtId="0" fontId="101" fillId="30" borderId="0"/>
    <xf numFmtId="0" fontId="61" fillId="0" borderId="0"/>
    <xf numFmtId="0" fontId="89" fillId="0" borderId="0"/>
    <xf numFmtId="0" fontId="89" fillId="0" borderId="0"/>
    <xf numFmtId="0" fontId="101" fillId="30" borderId="0"/>
    <xf numFmtId="0" fontId="61" fillId="0" borderId="0"/>
    <xf numFmtId="0" fontId="89" fillId="0" borderId="0"/>
    <xf numFmtId="0" fontId="89" fillId="0" borderId="0"/>
    <xf numFmtId="0" fontId="101" fillId="30" borderId="0"/>
    <xf numFmtId="0" fontId="61" fillId="0" borderId="0"/>
    <xf numFmtId="0" fontId="89" fillId="0" borderId="0"/>
    <xf numFmtId="0" fontId="89" fillId="0" borderId="0"/>
    <xf numFmtId="0" fontId="110" fillId="5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7" fillId="0" borderId="0"/>
    <xf numFmtId="0" fontId="61" fillId="0" borderId="0"/>
    <xf numFmtId="0" fontId="89" fillId="0" borderId="0"/>
    <xf numFmtId="0" fontId="89" fillId="0" borderId="0"/>
    <xf numFmtId="0" fontId="102" fillId="11" borderId="0"/>
    <xf numFmtId="0" fontId="61" fillId="0" borderId="0"/>
    <xf numFmtId="0" fontId="89" fillId="0" borderId="0"/>
    <xf numFmtId="0" fontId="89" fillId="0" borderId="0"/>
    <xf numFmtId="0" fontId="102" fillId="11" borderId="0"/>
    <xf numFmtId="0" fontId="61" fillId="0" borderId="0"/>
    <xf numFmtId="0" fontId="89" fillId="0" borderId="0"/>
    <xf numFmtId="0" fontId="89" fillId="0" borderId="0"/>
    <xf numFmtId="0" fontId="102" fillId="11" borderId="0"/>
    <xf numFmtId="0" fontId="61" fillId="0" borderId="0"/>
    <xf numFmtId="0" fontId="89" fillId="0" borderId="0"/>
    <xf numFmtId="0" fontId="89" fillId="0" borderId="0"/>
    <xf numFmtId="0" fontId="102" fillId="11" borderId="0"/>
    <xf numFmtId="0" fontId="61" fillId="0" borderId="0"/>
    <xf numFmtId="0" fontId="89" fillId="0" borderId="0"/>
    <xf numFmtId="0" fontId="89" fillId="0" borderId="0"/>
    <xf numFmtId="0" fontId="111" fillId="4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03" fillId="0" borderId="0"/>
    <xf numFmtId="0" fontId="61" fillId="0" borderId="0"/>
    <xf numFmtId="0" fontId="89" fillId="0" borderId="0"/>
    <xf numFmtId="0" fontId="89" fillId="0" borderId="0"/>
    <xf numFmtId="0" fontId="112" fillId="0" borderId="0"/>
    <xf numFmtId="0" fontId="89" fillId="0" borderId="0"/>
    <xf numFmtId="0" fontId="89" fillId="0" borderId="0"/>
    <xf numFmtId="0" fontId="89" fillId="31" borderId="14"/>
    <xf numFmtId="0" fontId="89" fillId="0" borderId="0"/>
    <xf numFmtId="0" fontId="89" fillId="0" borderId="0"/>
    <xf numFmtId="0" fontId="89" fillId="31" borderId="14"/>
    <xf numFmtId="0" fontId="89" fillId="0" borderId="0"/>
    <xf numFmtId="0" fontId="89" fillId="0" borderId="0"/>
    <xf numFmtId="0" fontId="89" fillId="31" borderId="14"/>
    <xf numFmtId="0" fontId="89" fillId="0" borderId="0"/>
    <xf numFmtId="0" fontId="89" fillId="0" borderId="0"/>
    <xf numFmtId="0" fontId="89" fillId="31" borderId="14"/>
    <xf numFmtId="0" fontId="89" fillId="0" borderId="0"/>
    <xf numFmtId="0" fontId="89" fillId="0" borderId="0"/>
    <xf numFmtId="0" fontId="89" fillId="9" borderId="6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04" fillId="0" borderId="15"/>
    <xf numFmtId="0" fontId="61" fillId="0" borderId="0"/>
    <xf numFmtId="0" fontId="89" fillId="0" borderId="0"/>
    <xf numFmtId="0" fontId="89" fillId="0" borderId="0"/>
    <xf numFmtId="0" fontId="113" fillId="0" borderId="4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05" fillId="0" borderId="0"/>
    <xf numFmtId="0" fontId="61" fillId="0" borderId="0"/>
    <xf numFmtId="0" fontId="89" fillId="0" borderId="0"/>
    <xf numFmtId="0" fontId="89" fillId="0" borderId="0"/>
    <xf numFmtId="0" fontId="114" fillId="0" borderId="0"/>
    <xf numFmtId="0" fontId="61" fillId="0" borderId="0"/>
    <xf numFmtId="0" fontId="89" fillId="0" borderId="0"/>
    <xf numFmtId="0" fontId="89" fillId="0" borderId="0"/>
    <xf numFmtId="0" fontId="106" fillId="12" borderId="0"/>
    <xf numFmtId="0" fontId="61" fillId="0" borderId="0"/>
    <xf numFmtId="0" fontId="89" fillId="0" borderId="0"/>
    <xf numFmtId="0" fontId="89" fillId="0" borderId="0"/>
    <xf numFmtId="0" fontId="106" fillId="12" borderId="0"/>
    <xf numFmtId="0" fontId="61" fillId="0" borderId="0"/>
    <xf numFmtId="0" fontId="89" fillId="0" borderId="0"/>
    <xf numFmtId="0" fontId="89" fillId="0" borderId="0"/>
    <xf numFmtId="0" fontId="106" fillId="12" borderId="0"/>
    <xf numFmtId="0" fontId="61" fillId="0" borderId="0"/>
    <xf numFmtId="0" fontId="89" fillId="0" borderId="0"/>
    <xf numFmtId="0" fontId="89" fillId="0" borderId="0"/>
    <xf numFmtId="0" fontId="106" fillId="12" borderId="0"/>
    <xf numFmtId="0" fontId="61" fillId="0" borderId="0"/>
    <xf numFmtId="0" fontId="89" fillId="0" borderId="0"/>
    <xf numFmtId="0" fontId="89" fillId="0" borderId="0"/>
    <xf numFmtId="0" fontId="115" fillId="3" borderId="0"/>
    <xf numFmtId="0" fontId="89" fillId="0" borderId="0"/>
    <xf numFmtId="0" fontId="63" fillId="19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3" fillId="19" borderId="0"/>
    <xf numFmtId="0" fontId="63" fillId="10" borderId="0"/>
    <xf numFmtId="0" fontId="61" fillId="0" borderId="0"/>
    <xf numFmtId="0" fontId="61" fillId="0" borderId="0"/>
    <xf numFmtId="0" fontId="63" fillId="19" borderId="0"/>
    <xf numFmtId="0" fontId="63" fillId="10" borderId="0"/>
    <xf numFmtId="0" fontId="89" fillId="0" borderId="0"/>
    <xf numFmtId="0" fontId="63" fillId="16" borderId="0"/>
    <xf numFmtId="0" fontId="63" fillId="16" borderId="0"/>
    <xf numFmtId="0" fontId="63" fillId="10" borderId="0"/>
    <xf numFmtId="0" fontId="63" fillId="16" borderId="0"/>
    <xf numFmtId="0" fontId="63" fillId="16" borderId="0"/>
    <xf numFmtId="0" fontId="61" fillId="0" borderId="0"/>
    <xf numFmtId="0" fontId="63" fillId="10" borderId="0"/>
    <xf numFmtId="0" fontId="89" fillId="0" borderId="0"/>
    <xf numFmtId="0" fontId="63" fillId="16" borderId="0"/>
    <xf numFmtId="0" fontId="63" fillId="16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63" fillId="10" borderId="0"/>
    <xf numFmtId="0" fontId="61" fillId="0" borderId="0"/>
    <xf numFmtId="0" fontId="89" fillId="0" borderId="0"/>
    <xf numFmtId="0" fontId="89" fillId="0" borderId="0"/>
    <xf numFmtId="0" fontId="63" fillId="10" borderId="0"/>
    <xf numFmtId="0" fontId="116" fillId="32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3" fillId="16" borderId="0"/>
    <xf numFmtId="0" fontId="63" fillId="11" borderId="0"/>
    <xf numFmtId="0" fontId="63" fillId="11" borderId="0"/>
    <xf numFmtId="0" fontId="63" fillId="16" borderId="0"/>
    <xf numFmtId="0" fontId="61" fillId="0" borderId="0"/>
    <xf numFmtId="0" fontId="63" fillId="16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3" fillId="16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3" fillId="16" borderId="0"/>
    <xf numFmtId="0" fontId="63" fillId="16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6" borderId="0"/>
    <xf numFmtId="0" fontId="63" fillId="16" borderId="0"/>
    <xf numFmtId="0" fontId="63" fillId="16" borderId="0"/>
    <xf numFmtId="0" fontId="63" fillId="12" borderId="0"/>
    <xf numFmtId="0" fontId="63" fillId="12" borderId="0"/>
    <xf numFmtId="0" fontId="63" fillId="16" borderId="0"/>
    <xf numFmtId="0" fontId="63" fillId="16" borderId="0"/>
    <xf numFmtId="0" fontId="61" fillId="0" borderId="0"/>
    <xf numFmtId="0" fontId="63" fillId="12" borderId="0"/>
    <xf numFmtId="0" fontId="63" fillId="12" borderId="0"/>
    <xf numFmtId="0" fontId="63" fillId="16" borderId="0"/>
    <xf numFmtId="0" fontId="8" fillId="13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6" borderId="0"/>
    <xf numFmtId="0" fontId="63" fillId="16" borderId="0"/>
    <xf numFmtId="0" fontId="63" fillId="16" borderId="0"/>
    <xf numFmtId="0" fontId="63" fillId="13" borderId="0"/>
    <xf numFmtId="0" fontId="63" fillId="13" borderId="0"/>
    <xf numFmtId="0" fontId="63" fillId="16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3" fillId="16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89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89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3" fillId="16" borderId="0"/>
    <xf numFmtId="0" fontId="89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8" fillId="13" borderId="0"/>
    <xf numFmtId="0" fontId="89" fillId="0" borderId="0"/>
    <xf numFmtId="0" fontId="8" fillId="19" borderId="0"/>
    <xf numFmtId="0" fontId="89" fillId="0" borderId="0"/>
    <xf numFmtId="0" fontId="8" fillId="13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3" fillId="16" borderId="0"/>
    <xf numFmtId="0" fontId="63" fillId="16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" fillId="13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4" fillId="0" borderId="0"/>
    <xf numFmtId="0" fontId="89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3" borderId="0"/>
    <xf numFmtId="0" fontId="8" fillId="13" borderId="0"/>
    <xf numFmtId="0" fontId="61" fillId="0" borderId="0"/>
    <xf numFmtId="0" fontId="8" fillId="13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3" borderId="0"/>
    <xf numFmtId="0" fontId="61" fillId="0" borderId="0"/>
    <xf numFmtId="0" fontId="63" fillId="13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" fillId="13" borderId="0"/>
    <xf numFmtId="0" fontId="63" fillId="16" borderId="0"/>
    <xf numFmtId="0" fontId="63" fillId="16" borderId="0"/>
    <xf numFmtId="0" fontId="63" fillId="13" borderId="0"/>
    <xf numFmtId="0" fontId="63" fillId="13" borderId="0"/>
    <xf numFmtId="0" fontId="89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3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4" fillId="0" borderId="0"/>
    <xf numFmtId="0" fontId="61" fillId="0" borderId="0"/>
    <xf numFmtId="0" fontId="8" fillId="13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89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89" fillId="0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89" fillId="0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3" fillId="13" borderId="0"/>
    <xf numFmtId="0" fontId="61" fillId="0" borderId="0"/>
    <xf numFmtId="0" fontId="63" fillId="13" borderId="0"/>
    <xf numFmtId="0" fontId="63" fillId="17" borderId="0"/>
    <xf numFmtId="0" fontId="63" fillId="17" borderId="0"/>
    <xf numFmtId="0" fontId="63" fillId="13" borderId="0"/>
    <xf numFmtId="0" fontId="63" fillId="13" borderId="0"/>
    <xf numFmtId="0" fontId="63" fillId="13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3" borderId="0"/>
    <xf numFmtId="0" fontId="63" fillId="13" borderId="0"/>
    <xf numFmtId="0" fontId="89" fillId="0" borderId="0"/>
    <xf numFmtId="0" fontId="63" fillId="18" borderId="0"/>
    <xf numFmtId="0" fontId="63" fillId="18" borderId="0"/>
    <xf numFmtId="0" fontId="61" fillId="0" borderId="0"/>
    <xf numFmtId="0" fontId="63" fillId="13" borderId="0"/>
    <xf numFmtId="0" fontId="63" fillId="13" borderId="0"/>
    <xf numFmtId="0" fontId="63" fillId="18" borderId="0"/>
    <xf numFmtId="0" fontId="63" fillId="18" borderId="0"/>
    <xf numFmtId="0" fontId="63" fillId="13" borderId="0"/>
    <xf numFmtId="0" fontId="63" fillId="13" borderId="0"/>
    <xf numFmtId="0" fontId="89" fillId="0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" fillId="13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3" fillId="18" borderId="0"/>
    <xf numFmtId="0" fontId="8" fillId="13" borderId="0"/>
    <xf numFmtId="0" fontId="8" fillId="13" borderId="0"/>
    <xf numFmtId="0" fontId="89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63" fillId="19" borderId="0"/>
    <xf numFmtId="0" fontId="61" fillId="0" borderId="0"/>
    <xf numFmtId="0" fontId="63" fillId="19" borderId="0"/>
    <xf numFmtId="0" fontId="89" fillId="0" borderId="0"/>
    <xf numFmtId="0" fontId="89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89" fillId="0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63" fillId="19" borderId="0"/>
    <xf numFmtId="0" fontId="63" fillId="19" borderId="0"/>
    <xf numFmtId="0" fontId="61" fillId="0" borderId="0"/>
    <xf numFmtId="0" fontId="63" fillId="18" borderId="0"/>
    <xf numFmtId="0" fontId="63" fillId="18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89" fillId="0" borderId="0"/>
    <xf numFmtId="0" fontId="4" fillId="0" borderId="0"/>
    <xf numFmtId="0" fontId="4" fillId="0" borderId="0"/>
    <xf numFmtId="0" fontId="63" fillId="19" borderId="0"/>
    <xf numFmtId="0" fontId="63" fillId="19" borderId="0"/>
    <xf numFmtId="0" fontId="63" fillId="18" borderId="0"/>
    <xf numFmtId="0" fontId="63" fillId="18" borderId="0"/>
    <xf numFmtId="0" fontId="8" fillId="13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63" fillId="18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9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9" borderId="0"/>
    <xf numFmtId="0" fontId="63" fillId="18" borderId="0"/>
    <xf numFmtId="0" fontId="61" fillId="0" borderId="0"/>
    <xf numFmtId="0" fontId="63" fillId="18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3" fillId="18" borderId="0"/>
    <xf numFmtId="0" fontId="63" fillId="18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3" fillId="18" borderId="0"/>
    <xf numFmtId="0" fontId="63" fillId="18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89" fillId="0" borderId="0"/>
    <xf numFmtId="0" fontId="61" fillId="0" borderId="0"/>
    <xf numFmtId="0" fontId="63" fillId="18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89" fillId="0" borderId="0"/>
    <xf numFmtId="0" fontId="61" fillId="0" borderId="0"/>
    <xf numFmtId="0" fontId="63" fillId="18" borderId="0"/>
    <xf numFmtId="0" fontId="63" fillId="18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3" fillId="18" borderId="0"/>
    <xf numFmtId="0" fontId="63" fillId="18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89" fillId="0" borderId="0"/>
    <xf numFmtId="0" fontId="89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3" fillId="18" borderId="0"/>
    <xf numFmtId="0" fontId="63" fillId="18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64" fillId="18" borderId="0"/>
    <xf numFmtId="0" fontId="61" fillId="0" borderId="0"/>
    <xf numFmtId="0" fontId="64" fillId="18" borderId="0"/>
    <xf numFmtId="0" fontId="89" fillId="0" borderId="0"/>
    <xf numFmtId="0" fontId="89" fillId="0" borderId="0"/>
    <xf numFmtId="0" fontId="64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63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63" fillId="19" borderId="0"/>
    <xf numFmtId="0" fontId="64" fillId="18" borderId="0"/>
    <xf numFmtId="0" fontId="61" fillId="0" borderId="0"/>
    <xf numFmtId="0" fontId="64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3" fillId="19" borderId="0"/>
    <xf numFmtId="0" fontId="61" fillId="0" borderId="0"/>
    <xf numFmtId="0" fontId="63" fillId="19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63" fillId="17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89" fillId="0" borderId="0"/>
    <xf numFmtId="0" fontId="63" fillId="19" borderId="0"/>
    <xf numFmtId="0" fontId="63" fillId="19" borderId="0"/>
    <xf numFmtId="0" fontId="63" fillId="17" borderId="0"/>
    <xf numFmtId="0" fontId="63" fillId="17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3" fillId="17" borderId="0"/>
    <xf numFmtId="0" fontId="63" fillId="17" borderId="0"/>
    <xf numFmtId="0" fontId="89" fillId="0" borderId="0"/>
    <xf numFmtId="0" fontId="64" fillId="22" borderId="0"/>
    <xf numFmtId="0" fontId="64" fillId="22" borderId="0"/>
    <xf numFmtId="0" fontId="63" fillId="19" borderId="0"/>
    <xf numFmtId="0" fontId="63" fillId="19" borderId="0"/>
    <xf numFmtId="0" fontId="63" fillId="19" borderId="0"/>
    <xf numFmtId="0" fontId="64" fillId="22" borderId="0"/>
    <xf numFmtId="0" fontId="64" fillId="22" borderId="0"/>
    <xf numFmtId="0" fontId="63" fillId="19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9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64" fillId="23" borderId="0"/>
    <xf numFmtId="0" fontId="61" fillId="0" borderId="0"/>
    <xf numFmtId="0" fontId="64" fillId="23" borderId="0"/>
    <xf numFmtId="0" fontId="89" fillId="0" borderId="0"/>
    <xf numFmtId="0" fontId="89" fillId="0" borderId="0"/>
    <xf numFmtId="0" fontId="64" fillId="2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1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3" fillId="17" borderId="0"/>
    <xf numFmtId="0" fontId="63" fillId="17" borderId="0"/>
    <xf numFmtId="0" fontId="63" fillId="17" borderId="0"/>
    <xf numFmtId="0" fontId="64" fillId="23" borderId="0"/>
    <xf numFmtId="0" fontId="64" fillId="23" borderId="0"/>
    <xf numFmtId="0" fontId="63" fillId="17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63" fillId="17" borderId="0"/>
    <xf numFmtId="0" fontId="64" fillId="23" borderId="0"/>
    <xf numFmtId="0" fontId="61" fillId="0" borderId="0"/>
    <xf numFmtId="0" fontId="64" fillId="23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7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61" fillId="0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9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8" fillId="13" borderId="0"/>
    <xf numFmtId="0" fontId="8" fillId="13" borderId="0"/>
    <xf numFmtId="0" fontId="61" fillId="0" borderId="0"/>
    <xf numFmtId="0" fontId="8" fillId="13" borderId="0"/>
    <xf numFmtId="0" fontId="63" fillId="16" borderId="0"/>
    <xf numFmtId="0" fontId="63" fillId="16" borderId="0"/>
    <xf numFmtId="0" fontId="63" fillId="19" borderId="0"/>
    <xf numFmtId="0" fontId="61" fillId="0" borderId="0"/>
    <xf numFmtId="0" fontId="63" fillId="19" borderId="0"/>
    <xf numFmtId="0" fontId="8" fillId="13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3" fillId="19" borderId="0"/>
    <xf numFmtId="0" fontId="63" fillId="16" borderId="0"/>
    <xf numFmtId="0" fontId="63" fillId="16" borderId="0"/>
    <xf numFmtId="0" fontId="63" fillId="19" borderId="0"/>
    <xf numFmtId="0" fontId="61" fillId="0" borderId="0"/>
    <xf numFmtId="0" fontId="4" fillId="0" borderId="0"/>
    <xf numFmtId="0" fontId="4" fillId="0" borderId="0"/>
    <xf numFmtId="0" fontId="8" fillId="13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8" fillId="13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89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4" fillId="0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8" fillId="13" borderId="0"/>
    <xf numFmtId="0" fontId="4" fillId="0" borderId="0"/>
    <xf numFmtId="0" fontId="61" fillId="0" borderId="0"/>
    <xf numFmtId="0" fontId="8" fillId="13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3" fillId="14" borderId="0"/>
    <xf numFmtId="0" fontId="63" fillId="14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2" fillId="8" borderId="5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4" fillId="20" borderId="0"/>
    <xf numFmtId="0" fontId="61" fillId="0" borderId="0"/>
    <xf numFmtId="0" fontId="64" fillId="20" borderId="0"/>
    <xf numFmtId="0" fontId="64" fillId="20" borderId="0"/>
    <xf numFmtId="0" fontId="63" fillId="13" borderId="0"/>
    <xf numFmtId="0" fontId="63" fillId="13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4" fillId="20" borderId="0"/>
    <xf numFmtId="0" fontId="4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64" fillId="20" borderId="0"/>
    <xf numFmtId="0" fontId="4" fillId="0" borderId="0"/>
    <xf numFmtId="0" fontId="61" fillId="0" borderId="0"/>
    <xf numFmtId="0" fontId="8" fillId="19" borderId="0"/>
    <xf numFmtId="0" fontId="8" fillId="19" borderId="0"/>
    <xf numFmtId="0" fontId="64" fillId="20" borderId="0"/>
    <xf numFmtId="0" fontId="64" fillId="20" borderId="0"/>
    <xf numFmtId="0" fontId="4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89" fillId="0" borderId="0"/>
    <xf numFmtId="0" fontId="8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4" fillId="2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63" fillId="12" borderId="0"/>
    <xf numFmtId="0" fontId="63" fillId="12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" fillId="19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9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9" borderId="0"/>
    <xf numFmtId="0" fontId="4" fillId="0" borderId="0"/>
    <xf numFmtId="0" fontId="61" fillId="0" borderId="0"/>
    <xf numFmtId="0" fontId="8" fillId="19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116" fillId="32" borderId="0"/>
    <xf numFmtId="0" fontId="63" fillId="1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63" fillId="10" borderId="0"/>
    <xf numFmtId="0" fontId="89" fillId="0" borderId="0"/>
    <xf numFmtId="0" fontId="64" fillId="17" borderId="0"/>
    <xf numFmtId="0" fontId="64" fillId="17" borderId="0"/>
    <xf numFmtId="0" fontId="63" fillId="1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3" fillId="1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3" fillId="1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3" fillId="1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3" fillId="10" borderId="0"/>
    <xf numFmtId="0" fontId="61" fillId="0" borderId="0"/>
    <xf numFmtId="0" fontId="90" fillId="10" borderId="0"/>
    <xf numFmtId="0" fontId="63" fillId="10" borderId="0"/>
    <xf numFmtId="0" fontId="61" fillId="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61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1" fillId="0" borderId="0"/>
    <xf numFmtId="0" fontId="89" fillId="0" borderId="0"/>
    <xf numFmtId="0" fontId="64" fillId="17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63" fillId="19" borderId="0"/>
    <xf numFmtId="0" fontId="63" fillId="19" borderId="0"/>
    <xf numFmtId="0" fontId="89" fillId="0" borderId="0"/>
    <xf numFmtId="0" fontId="61" fillId="0" borderId="0"/>
    <xf numFmtId="0" fontId="61" fillId="0" borderId="0"/>
    <xf numFmtId="0" fontId="63" fillId="19" borderId="0"/>
    <xf numFmtId="0" fontId="63" fillId="19" borderId="0"/>
    <xf numFmtId="0" fontId="61" fillId="0" borderId="0"/>
    <xf numFmtId="0" fontId="61" fillId="0" borderId="0"/>
    <xf numFmtId="0" fontId="61" fillId="0" borderId="0"/>
    <xf numFmtId="0" fontId="63" fillId="19" borderId="0"/>
    <xf numFmtId="0" fontId="63" fillId="19" borderId="0"/>
    <xf numFmtId="0" fontId="63" fillId="16" borderId="0"/>
    <xf numFmtId="0" fontId="89" fillId="0" borderId="0"/>
    <xf numFmtId="0" fontId="89" fillId="0" borderId="0"/>
    <xf numFmtId="0" fontId="63" fillId="19" borderId="0"/>
    <xf numFmtId="0" fontId="61" fillId="0" borderId="0"/>
    <xf numFmtId="0" fontId="63" fillId="19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" fillId="13" borderId="0"/>
    <xf numFmtId="0" fontId="89" fillId="0" borderId="0"/>
    <xf numFmtId="0" fontId="61" fillId="0" borderId="0"/>
    <xf numFmtId="0" fontId="61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4" fillId="0" borderId="0"/>
    <xf numFmtId="0" fontId="8" fillId="13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1" fillId="0" borderId="0"/>
    <xf numFmtId="0" fontId="64" fillId="2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8" fillId="13" borderId="0"/>
    <xf numFmtId="0" fontId="4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61" fillId="0" borderId="0"/>
    <xf numFmtId="0" fontId="64" fillId="20" borderId="0"/>
    <xf numFmtId="0" fontId="64" fillId="20" borderId="0"/>
    <xf numFmtId="0" fontId="61" fillId="0" borderId="0"/>
    <xf numFmtId="0" fontId="61" fillId="0" borderId="0"/>
    <xf numFmtId="0" fontId="89" fillId="0" borderId="0"/>
    <xf numFmtId="0" fontId="64" fillId="20" borderId="0"/>
    <xf numFmtId="0" fontId="61" fillId="0" borderId="0"/>
    <xf numFmtId="0" fontId="64" fillId="2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8" fillId="1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8" fillId="13" borderId="0"/>
    <xf numFmtId="0" fontId="8" fillId="13" borderId="0"/>
    <xf numFmtId="0" fontId="4" fillId="0" borderId="0"/>
    <xf numFmtId="0" fontId="63" fillId="13" borderId="0"/>
    <xf numFmtId="0" fontId="63" fillId="13" borderId="0"/>
    <xf numFmtId="0" fontId="4" fillId="0" borderId="0"/>
    <xf numFmtId="0" fontId="4" fillId="0" borderId="0"/>
    <xf numFmtId="0" fontId="4" fillId="0" borderId="0"/>
    <xf numFmtId="0" fontId="64" fillId="17" borderId="0"/>
    <xf numFmtId="0" fontId="61" fillId="0" borderId="0"/>
    <xf numFmtId="0" fontId="61" fillId="0" borderId="0"/>
    <xf numFmtId="0" fontId="64" fillId="17" borderId="0"/>
    <xf numFmtId="0" fontId="61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89" fillId="0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63" fillId="13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4" fillId="0" borderId="0"/>
    <xf numFmtId="0" fontId="64" fillId="17" borderId="0"/>
    <xf numFmtId="0" fontId="64" fillId="17" borderId="0"/>
    <xf numFmtId="0" fontId="89" fillId="0" borderId="0"/>
    <xf numFmtId="0" fontId="4" fillId="0" borderId="0"/>
    <xf numFmtId="0" fontId="89" fillId="0" borderId="0"/>
    <xf numFmtId="0" fontId="64" fillId="17" borderId="0"/>
    <xf numFmtId="0" fontId="64" fillId="17" borderId="0"/>
    <xf numFmtId="0" fontId="89" fillId="0" borderId="0"/>
    <xf numFmtId="0" fontId="89" fillId="0" borderId="0"/>
    <xf numFmtId="0" fontId="61" fillId="0" borderId="0"/>
    <xf numFmtId="0" fontId="64" fillId="17" borderId="0"/>
    <xf numFmtId="0" fontId="64" fillId="17" borderId="0"/>
    <xf numFmtId="0" fontId="61" fillId="0" borderId="0"/>
    <xf numFmtId="0" fontId="4" fillId="0" borderId="0"/>
    <xf numFmtId="0" fontId="63" fillId="13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4" fillId="18" borderId="0"/>
    <xf numFmtId="0" fontId="61" fillId="0" borderId="0"/>
    <xf numFmtId="0" fontId="61" fillId="0" borderId="0"/>
    <xf numFmtId="0" fontId="64" fillId="18" borderId="0"/>
    <xf numFmtId="0" fontId="61" fillId="0" borderId="0"/>
    <xf numFmtId="0" fontId="64" fillId="18" borderId="0"/>
    <xf numFmtId="0" fontId="89" fillId="0" borderId="0"/>
    <xf numFmtId="0" fontId="89" fillId="0" borderId="0"/>
    <xf numFmtId="0" fontId="64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64" fillId="18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4" fillId="18" borderId="0"/>
    <xf numFmtId="0" fontId="64" fillId="18" borderId="0"/>
    <xf numFmtId="0" fontId="63" fillId="13" borderId="0"/>
    <xf numFmtId="0" fontId="63" fillId="13" borderId="0"/>
    <xf numFmtId="0" fontId="63" fillId="13" borderId="0"/>
    <xf numFmtId="0" fontId="64" fillId="18" borderId="0"/>
    <xf numFmtId="0" fontId="64" fillId="18" borderId="0"/>
    <xf numFmtId="0" fontId="63" fillId="13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63" fillId="13" borderId="0"/>
    <xf numFmtId="0" fontId="64" fillId="18" borderId="0"/>
    <xf numFmtId="0" fontId="61" fillId="0" borderId="0"/>
    <xf numFmtId="0" fontId="64" fillId="18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3" fillId="13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64" fillId="21" borderId="0"/>
    <xf numFmtId="0" fontId="64" fillId="21" borderId="0"/>
    <xf numFmtId="0" fontId="89" fillId="0" borderId="0"/>
    <xf numFmtId="0" fontId="4" fillId="0" borderId="0"/>
    <xf numFmtId="0" fontId="64" fillId="21" borderId="0"/>
    <xf numFmtId="0" fontId="64" fillId="21" borderId="0"/>
    <xf numFmtId="0" fontId="4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89" fillId="0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3" fillId="18" borderId="0"/>
    <xf numFmtId="0" fontId="63" fillId="18" borderId="0"/>
    <xf numFmtId="0" fontId="89" fillId="0" borderId="0"/>
    <xf numFmtId="0" fontId="64" fillId="22" borderId="0"/>
    <xf numFmtId="0" fontId="64" fillId="22" borderId="0"/>
    <xf numFmtId="0" fontId="89" fillId="0" borderId="0"/>
    <xf numFmtId="0" fontId="89" fillId="0" borderId="0"/>
    <xf numFmtId="0" fontId="63" fillId="18" borderId="0"/>
    <xf numFmtId="0" fontId="64" fillId="22" borderId="0"/>
    <xf numFmtId="0" fontId="64" fillId="22" borderId="0"/>
    <xf numFmtId="0" fontId="63" fillId="18" borderId="0"/>
    <xf numFmtId="0" fontId="89" fillId="0" borderId="0"/>
    <xf numFmtId="0" fontId="4" fillId="0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8" borderId="0"/>
    <xf numFmtId="0" fontId="61" fillId="0" borderId="0"/>
    <xf numFmtId="0" fontId="63" fillId="18" borderId="0"/>
    <xf numFmtId="0" fontId="63" fillId="18" borderId="0"/>
    <xf numFmtId="0" fontId="64" fillId="23" borderId="0"/>
    <xf numFmtId="0" fontId="61" fillId="0" borderId="0"/>
    <xf numFmtId="0" fontId="61" fillId="0" borderId="0"/>
    <xf numFmtId="0" fontId="64" fillId="23" borderId="0"/>
    <xf numFmtId="0" fontId="61" fillId="0" borderId="0"/>
    <xf numFmtId="0" fontId="64" fillId="23" borderId="0"/>
    <xf numFmtId="0" fontId="89" fillId="0" borderId="0"/>
    <xf numFmtId="0" fontId="89" fillId="0" borderId="0"/>
    <xf numFmtId="0" fontId="64" fillId="2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64" fillId="23" borderId="0"/>
    <xf numFmtId="0" fontId="63" fillId="18" borderId="0"/>
    <xf numFmtId="0" fontId="61" fillId="0" borderId="0"/>
    <xf numFmtId="0" fontId="61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89" fillId="0" borderId="0"/>
    <xf numFmtId="0" fontId="64" fillId="23" borderId="0"/>
    <xf numFmtId="0" fontId="64" fillId="23" borderId="0"/>
    <xf numFmtId="0" fontId="61" fillId="0" borderId="0"/>
    <xf numFmtId="0" fontId="63" fillId="18" borderId="0"/>
    <xf numFmtId="0" fontId="63" fillId="18" borderId="0"/>
    <xf numFmtId="0" fontId="64" fillId="23" borderId="0"/>
    <xf numFmtId="0" fontId="64" fillId="23" borderId="0"/>
    <xf numFmtId="0" fontId="63" fillId="18" borderId="0"/>
    <xf numFmtId="0" fontId="63" fillId="18" borderId="0"/>
    <xf numFmtId="0" fontId="89" fillId="0" borderId="0"/>
    <xf numFmtId="0" fontId="64" fillId="23" borderId="0"/>
    <xf numFmtId="0" fontId="64" fillId="23" borderId="0"/>
    <xf numFmtId="0" fontId="89" fillId="0" borderId="0"/>
    <xf numFmtId="0" fontId="61" fillId="0" borderId="0"/>
    <xf numFmtId="0" fontId="61" fillId="0" borderId="0"/>
    <xf numFmtId="0" fontId="64" fillId="23" borderId="0"/>
    <xf numFmtId="0" fontId="61" fillId="0" borderId="0"/>
    <xf numFmtId="0" fontId="64" fillId="23" borderId="0"/>
    <xf numFmtId="0" fontId="61" fillId="0" borderId="0"/>
    <xf numFmtId="0" fontId="61" fillId="0" borderId="0"/>
    <xf numFmtId="0" fontId="63" fillId="18" borderId="0"/>
    <xf numFmtId="0" fontId="61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3" fillId="18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8" borderId="0"/>
    <xf numFmtId="0" fontId="63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8" borderId="0"/>
    <xf numFmtId="0" fontId="89" fillId="0" borderId="0"/>
    <xf numFmtId="0" fontId="89" fillId="0" borderId="0"/>
    <xf numFmtId="0" fontId="63" fillId="18" borderId="0"/>
    <xf numFmtId="0" fontId="61" fillId="0" borderId="0"/>
    <xf numFmtId="0" fontId="63" fillId="18" borderId="0"/>
    <xf numFmtId="0" fontId="61" fillId="0" borderId="0"/>
    <xf numFmtId="0" fontId="61" fillId="0" borderId="0"/>
    <xf numFmtId="0" fontId="63" fillId="18" borderId="0"/>
    <xf numFmtId="0" fontId="8" fillId="16" borderId="0"/>
    <xf numFmtId="0" fontId="4" fillId="0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1" fillId="0" borderId="0"/>
    <xf numFmtId="0" fontId="63" fillId="17" borderId="0"/>
    <xf numFmtId="0" fontId="4" fillId="0" borderId="0"/>
    <xf numFmtId="0" fontId="4" fillId="0" borderId="0"/>
    <xf numFmtId="0" fontId="8" fillId="16" borderId="0"/>
    <xf numFmtId="0" fontId="63" fillId="17" borderId="0"/>
    <xf numFmtId="0" fontId="63" fillId="17" borderId="0"/>
    <xf numFmtId="0" fontId="8" fillId="16" borderId="0"/>
    <xf numFmtId="0" fontId="4" fillId="0" borderId="0"/>
    <xf numFmtId="0" fontId="4" fillId="0" borderId="0"/>
    <xf numFmtId="0" fontId="63" fillId="17" borderId="0"/>
    <xf numFmtId="0" fontId="63" fillId="17" borderId="0"/>
    <xf numFmtId="0" fontId="89" fillId="0" borderId="0"/>
    <xf numFmtId="0" fontId="89" fillId="0" borderId="0"/>
    <xf numFmtId="0" fontId="8" fillId="16" borderId="0"/>
    <xf numFmtId="0" fontId="63" fillId="17" borderId="0"/>
    <xf numFmtId="0" fontId="63" fillId="17" borderId="0"/>
    <xf numFmtId="0" fontId="8" fillId="16" borderId="0"/>
    <xf numFmtId="0" fontId="8" fillId="16" borderId="0"/>
    <xf numFmtId="0" fontId="8" fillId="16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6" borderId="0"/>
    <xf numFmtId="0" fontId="63" fillId="17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89" fillId="0" borderId="0"/>
    <xf numFmtId="0" fontId="61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7" borderId="0"/>
    <xf numFmtId="0" fontId="63" fillId="17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1" fillId="0" borderId="0"/>
    <xf numFmtId="0" fontId="63" fillId="17" borderId="0"/>
    <xf numFmtId="0" fontId="61" fillId="0" borderId="0"/>
    <xf numFmtId="0" fontId="61" fillId="0" borderId="0"/>
    <xf numFmtId="0" fontId="63" fillId="17" borderId="0"/>
    <xf numFmtId="0" fontId="8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6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8" fillId="16" borderId="0"/>
    <xf numFmtId="0" fontId="63" fillId="16" borderId="0"/>
    <xf numFmtId="0" fontId="63" fillId="16" borderId="0"/>
    <xf numFmtId="0" fontId="8" fillId="16" borderId="0"/>
    <xf numFmtId="0" fontId="8" fillId="16" borderId="0"/>
    <xf numFmtId="0" fontId="8" fillId="16" borderId="0"/>
    <xf numFmtId="0" fontId="63" fillId="16" borderId="0"/>
    <xf numFmtId="0" fontId="63" fillId="16" borderId="0"/>
    <xf numFmtId="0" fontId="8" fillId="16" borderId="0"/>
    <xf numFmtId="0" fontId="4" fillId="0" borderId="0"/>
    <xf numFmtId="0" fontId="8" fillId="16" borderId="0"/>
    <xf numFmtId="0" fontId="63" fillId="16" borderId="0"/>
    <xf numFmtId="0" fontId="63" fillId="16" borderId="0"/>
    <xf numFmtId="0" fontId="8" fillId="16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89" fillId="0" borderId="0"/>
    <xf numFmtId="0" fontId="61" fillId="0" borderId="0"/>
    <xf numFmtId="0" fontId="61" fillId="0" borderId="0"/>
    <xf numFmtId="0" fontId="8" fillId="16" borderId="0"/>
    <xf numFmtId="0" fontId="63" fillId="16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89" fillId="0" borderId="0"/>
    <xf numFmtId="0" fontId="61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6" borderId="0"/>
    <xf numFmtId="0" fontId="63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1" fillId="0" borderId="0"/>
    <xf numFmtId="0" fontId="63" fillId="16" borderId="0"/>
    <xf numFmtId="0" fontId="61" fillId="0" borderId="0"/>
    <xf numFmtId="0" fontId="61" fillId="0" borderId="0"/>
    <xf numFmtId="0" fontId="63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6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1" fillId="0" borderId="0"/>
    <xf numFmtId="0" fontId="63" fillId="15" borderId="0"/>
    <xf numFmtId="0" fontId="8" fillId="16" borderId="0"/>
    <xf numFmtId="0" fontId="8" fillId="16" borderId="0"/>
    <xf numFmtId="0" fontId="4" fillId="0" borderId="0"/>
    <xf numFmtId="0" fontId="63" fillId="15" borderId="0"/>
    <xf numFmtId="0" fontId="63" fillId="15" borderId="0"/>
    <xf numFmtId="0" fontId="4" fillId="0" borderId="0"/>
    <xf numFmtId="0" fontId="89" fillId="0" borderId="0"/>
    <xf numFmtId="0" fontId="4" fillId="0" borderId="0"/>
    <xf numFmtId="0" fontId="63" fillId="15" borderId="0"/>
    <xf numFmtId="0" fontId="63" fillId="15" borderId="0"/>
    <xf numFmtId="0" fontId="4" fillId="0" borderId="0"/>
    <xf numFmtId="0" fontId="89" fillId="0" borderId="0"/>
    <xf numFmtId="0" fontId="4" fillId="0" borderId="0"/>
    <xf numFmtId="0" fontId="63" fillId="15" borderId="0"/>
    <xf numFmtId="0" fontId="63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5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89" fillId="0" borderId="0"/>
    <xf numFmtId="0" fontId="61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5" borderId="0"/>
    <xf numFmtId="0" fontId="63" fillId="15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1" fillId="0" borderId="0"/>
    <xf numFmtId="0" fontId="63" fillId="15" borderId="0"/>
    <xf numFmtId="0" fontId="61" fillId="0" borderId="0"/>
    <xf numFmtId="0" fontId="61" fillId="0" borderId="0"/>
    <xf numFmtId="0" fontId="63" fillId="15" borderId="0"/>
    <xf numFmtId="0" fontId="8" fillId="16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6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8" fillId="16" borderId="0"/>
    <xf numFmtId="0" fontId="8" fillId="16" borderId="0"/>
    <xf numFmtId="0" fontId="63" fillId="14" borderId="0"/>
    <xf numFmtId="0" fontId="63" fillId="14" borderId="0"/>
    <xf numFmtId="0" fontId="4" fillId="0" borderId="0"/>
    <xf numFmtId="0" fontId="89" fillId="0" borderId="0"/>
    <xf numFmtId="0" fontId="91" fillId="18" borderId="0"/>
    <xf numFmtId="0" fontId="63" fillId="14" borderId="0"/>
    <xf numFmtId="0" fontId="63" fillId="14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4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89" fillId="0" borderId="0"/>
    <xf numFmtId="0" fontId="61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4" borderId="0"/>
    <xf numFmtId="0" fontId="63" fillId="14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1" fillId="0" borderId="0"/>
    <xf numFmtId="0" fontId="63" fillId="14" borderId="0"/>
    <xf numFmtId="0" fontId="61" fillId="0" borderId="0"/>
    <xf numFmtId="0" fontId="61" fillId="0" borderId="0"/>
    <xf numFmtId="0" fontId="63" fillId="14" borderId="0"/>
    <xf numFmtId="0" fontId="8" fillId="19" borderId="0"/>
    <xf numFmtId="0" fontId="4" fillId="0" borderId="0"/>
    <xf numFmtId="0" fontId="8" fillId="19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1" fillId="0" borderId="0"/>
    <xf numFmtId="0" fontId="63" fillId="13" borderId="0"/>
    <xf numFmtId="0" fontId="4" fillId="0" borderId="0"/>
    <xf numFmtId="0" fontId="4" fillId="0" borderId="0"/>
    <xf numFmtId="0" fontId="8" fillId="19" borderId="0"/>
    <xf numFmtId="0" fontId="63" fillId="13" borderId="0"/>
    <xf numFmtId="0" fontId="63" fillId="13" borderId="0"/>
    <xf numFmtId="0" fontId="8" fillId="19" borderId="0"/>
    <xf numFmtId="0" fontId="4" fillId="0" borderId="0"/>
    <xf numFmtId="0" fontId="4" fillId="0" borderId="0"/>
    <xf numFmtId="0" fontId="63" fillId="13" borderId="0"/>
    <xf numFmtId="0" fontId="63" fillId="13" borderId="0"/>
    <xf numFmtId="0" fontId="89" fillId="0" borderId="0"/>
    <xf numFmtId="0" fontId="8" fillId="19" borderId="0"/>
    <xf numFmtId="0" fontId="63" fillId="13" borderId="0"/>
    <xf numFmtId="0" fontId="63" fillId="13" borderId="0"/>
    <xf numFmtId="0" fontId="8" fillId="19" borderId="0"/>
    <xf numFmtId="0" fontId="8" fillId="19" borderId="0"/>
    <xf numFmtId="0" fontId="8" fillId="19" borderId="0"/>
    <xf numFmtId="0" fontId="4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9" borderId="0"/>
    <xf numFmtId="0" fontId="63" fillId="13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89" fillId="0" borderId="0"/>
    <xf numFmtId="0" fontId="61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3" borderId="0"/>
    <xf numFmtId="0" fontId="63" fillId="1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1" fillId="0" borderId="0"/>
    <xf numFmtId="0" fontId="63" fillId="13" borderId="0"/>
    <xf numFmtId="0" fontId="61" fillId="0" borderId="0"/>
    <xf numFmtId="0" fontId="61" fillId="0" borderId="0"/>
    <xf numFmtId="0" fontId="63" fillId="13" borderId="0"/>
    <xf numFmtId="0" fontId="8" fillId="19" borderId="0"/>
    <xf numFmtId="0" fontId="8" fillId="16" borderId="0"/>
    <xf numFmtId="0" fontId="4" fillId="0" borderId="0"/>
    <xf numFmtId="0" fontId="89" fillId="0" borderId="0"/>
    <xf numFmtId="0" fontId="89" fillId="0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" fillId="19" borderId="0"/>
    <xf numFmtId="0" fontId="61" fillId="0" borderId="0"/>
    <xf numFmtId="0" fontId="8" fillId="16" borderId="0"/>
    <xf numFmtId="0" fontId="61" fillId="0" borderId="0"/>
    <xf numFmtId="0" fontId="61" fillId="0" borderId="0"/>
    <xf numFmtId="0" fontId="63" fillId="12" borderId="0"/>
    <xf numFmtId="0" fontId="61" fillId="0" borderId="0"/>
    <xf numFmtId="0" fontId="63" fillId="12" borderId="0"/>
    <xf numFmtId="0" fontId="8" fillId="16" borderId="0"/>
    <xf numFmtId="0" fontId="89" fillId="0" borderId="0"/>
    <xf numFmtId="0" fontId="8" fillId="19" borderId="0"/>
    <xf numFmtId="0" fontId="63" fillId="12" borderId="0"/>
    <xf numFmtId="0" fontId="63" fillId="12" borderId="0"/>
    <xf numFmtId="0" fontId="8" fillId="19" borderId="0"/>
    <xf numFmtId="0" fontId="8" fillId="19" borderId="0"/>
    <xf numFmtId="0" fontId="8" fillId="19" borderId="0"/>
    <xf numFmtId="0" fontId="63" fillId="12" borderId="0"/>
    <xf numFmtId="0" fontId="63" fillId="12" borderId="0"/>
    <xf numFmtId="0" fontId="8" fillId="19" borderId="0"/>
    <xf numFmtId="0" fontId="4" fillId="0" borderId="0"/>
    <xf numFmtId="0" fontId="8" fillId="19" borderId="0"/>
    <xf numFmtId="0" fontId="63" fillId="12" borderId="0"/>
    <xf numFmtId="0" fontId="63" fillId="12" borderId="0"/>
    <xf numFmtId="0" fontId="8" fillId="19" borderId="0"/>
    <xf numFmtId="0" fontId="8" fillId="16" borderId="0"/>
    <xf numFmtId="0" fontId="8" fillId="16" borderId="0"/>
    <xf numFmtId="0" fontId="89" fillId="0" borderId="0"/>
    <xf numFmtId="0" fontId="8" fillId="19" borderId="0"/>
    <xf numFmtId="0" fontId="89" fillId="0" borderId="0"/>
    <xf numFmtId="0" fontId="61" fillId="0" borderId="0"/>
    <xf numFmtId="0" fontId="61" fillId="0" borderId="0"/>
    <xf numFmtId="0" fontId="8" fillId="19" borderId="0"/>
    <xf numFmtId="0" fontId="63" fillId="12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89" fillId="0" borderId="0"/>
    <xf numFmtId="0" fontId="61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2" borderId="0"/>
    <xf numFmtId="0" fontId="63" fillId="1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1" fillId="0" borderId="0"/>
    <xf numFmtId="0" fontId="63" fillId="12" borderId="0"/>
    <xf numFmtId="0" fontId="61" fillId="0" borderId="0"/>
    <xf numFmtId="0" fontId="61" fillId="0" borderId="0"/>
    <xf numFmtId="0" fontId="63" fillId="12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4" fillId="0" borderId="0"/>
    <xf numFmtId="0" fontId="4" fillId="0" borderId="0"/>
    <xf numFmtId="0" fontId="8" fillId="16" borderId="0"/>
    <xf numFmtId="0" fontId="8" fillId="19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9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1" fillId="0" borderId="0"/>
    <xf numFmtId="0" fontId="63" fillId="11" borderId="0"/>
    <xf numFmtId="0" fontId="8" fillId="19" borderId="0"/>
    <xf numFmtId="0" fontId="8" fillId="19" borderId="0"/>
    <xf numFmtId="0" fontId="4" fillId="0" borderId="0"/>
    <xf numFmtId="0" fontId="63" fillId="11" borderId="0"/>
    <xf numFmtId="0" fontId="63" fillId="11" borderId="0"/>
    <xf numFmtId="0" fontId="4" fillId="0" borderId="0"/>
    <xf numFmtId="0" fontId="89" fillId="0" borderId="0"/>
    <xf numFmtId="0" fontId="4" fillId="0" borderId="0"/>
    <xf numFmtId="0" fontId="63" fillId="11" borderId="0"/>
    <xf numFmtId="0" fontId="63" fillId="11" borderId="0"/>
    <xf numFmtId="0" fontId="4" fillId="0" borderId="0"/>
    <xf numFmtId="0" fontId="8" fillId="16" borderId="0"/>
    <xf numFmtId="0" fontId="89" fillId="0" borderId="0"/>
    <xf numFmtId="0" fontId="63" fillId="11" borderId="0"/>
    <xf numFmtId="0" fontId="63" fillId="11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3" fillId="11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89" fillId="0" borderId="0"/>
    <xf numFmtId="0" fontId="61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3" fillId="11" borderId="0"/>
    <xf numFmtId="0" fontId="63" fillId="1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1" fillId="0" borderId="0"/>
    <xf numFmtId="0" fontId="63" fillId="11" borderId="0"/>
    <xf numFmtId="0" fontId="61" fillId="0" borderId="0"/>
    <xf numFmtId="0" fontId="61" fillId="0" borderId="0"/>
    <xf numFmtId="0" fontId="63" fillId="11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61" fillId="0" borderId="0"/>
    <xf numFmtId="0" fontId="63" fillId="10" borderId="0"/>
    <xf numFmtId="0" fontId="116" fillId="32" borderId="0"/>
    <xf numFmtId="0" fontId="63" fillId="10" borderId="0"/>
    <xf numFmtId="0" fontId="4" fillId="0" borderId="0"/>
    <xf numFmtId="0" fontId="89" fillId="0" borderId="0"/>
    <xf numFmtId="0" fontId="89" fillId="0" borderId="0"/>
    <xf numFmtId="0" fontId="63" fillId="10" borderId="0"/>
    <xf numFmtId="0" fontId="89" fillId="0" borderId="0"/>
    <xf numFmtId="0" fontId="89" fillId="0" borderId="0"/>
    <xf numFmtId="0" fontId="8" fillId="16" borderId="0"/>
    <xf numFmtId="0" fontId="63" fillId="10" borderId="0"/>
    <xf numFmtId="0" fontId="8" fillId="16" borderId="0"/>
    <xf numFmtId="0" fontId="89" fillId="0" borderId="0"/>
    <xf numFmtId="0" fontId="4" fillId="0" borderId="0"/>
    <xf numFmtId="0" fontId="63" fillId="10" borderId="0"/>
    <xf numFmtId="0" fontId="8" fillId="16" borderId="0"/>
    <xf numFmtId="0" fontId="8" fillId="16" borderId="0"/>
    <xf numFmtId="0" fontId="8" fillId="16" borderId="0"/>
    <xf numFmtId="0" fontId="63" fillId="10" borderId="0"/>
    <xf numFmtId="0" fontId="8" fillId="16" borderId="0"/>
    <xf numFmtId="0" fontId="89" fillId="0" borderId="0"/>
    <xf numFmtId="0" fontId="89" fillId="0" borderId="0"/>
    <xf numFmtId="0" fontId="63" fillId="10" borderId="0"/>
    <xf numFmtId="0" fontId="4" fillId="0" borderId="0"/>
    <xf numFmtId="0" fontId="4" fillId="0" borderId="0"/>
    <xf numFmtId="0" fontId="4" fillId="0" borderId="0"/>
    <xf numFmtId="0" fontId="63" fillId="10" borderId="0"/>
    <xf numFmtId="0" fontId="4" fillId="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9" fillId="20" borderId="0"/>
    <xf numFmtId="0" fontId="4" fillId="0" borderId="0"/>
    <xf numFmtId="0" fontId="4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1" fillId="0" borderId="0"/>
    <xf numFmtId="0" fontId="64" fillId="17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64" fillId="17" borderId="0"/>
    <xf numFmtId="0" fontId="64" fillId="17" borderId="0"/>
    <xf numFmtId="0" fontId="89" fillId="0" borderId="0"/>
    <xf numFmtId="0" fontId="89" fillId="0" borderId="0"/>
    <xf numFmtId="0" fontId="4" fillId="0" borderId="0"/>
    <xf numFmtId="0" fontId="64" fillId="17" borderId="0"/>
    <xf numFmtId="0" fontId="64" fillId="17" borderId="0"/>
    <xf numFmtId="0" fontId="8" fillId="19" borderId="0"/>
    <xf numFmtId="0" fontId="8" fillId="19" borderId="0"/>
    <xf numFmtId="0" fontId="4" fillId="0" borderId="0"/>
    <xf numFmtId="0" fontId="64" fillId="17" borderId="0"/>
    <xf numFmtId="0" fontId="64" fillId="17" borderId="0"/>
    <xf numFmtId="0" fontId="4" fillId="0" borderId="0"/>
    <xf numFmtId="0" fontId="8" fillId="18" borderId="0"/>
    <xf numFmtId="0" fontId="8" fillId="18" borderId="0"/>
    <xf numFmtId="0" fontId="64" fillId="17" borderId="0"/>
    <xf numFmtId="0" fontId="61" fillId="0" borderId="0"/>
    <xf numFmtId="0" fontId="64" fillId="17" borderId="0"/>
    <xf numFmtId="0" fontId="61" fillId="0" borderId="0"/>
    <xf numFmtId="0" fontId="61" fillId="0" borderId="0"/>
    <xf numFmtId="0" fontId="8" fillId="19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8" borderId="0"/>
    <xf numFmtId="0" fontId="8" fillId="19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4" fillId="18" borderId="0"/>
    <xf numFmtId="0" fontId="61" fillId="0" borderId="0"/>
    <xf numFmtId="0" fontId="61" fillId="0" borderId="0"/>
    <xf numFmtId="0" fontId="64" fillId="18" borderId="0"/>
    <xf numFmtId="0" fontId="61" fillId="0" borderId="0"/>
    <xf numFmtId="0" fontId="64" fillId="18" borderId="0"/>
    <xf numFmtId="0" fontId="89" fillId="0" borderId="0"/>
    <xf numFmtId="0" fontId="89" fillId="0" borderId="0"/>
    <xf numFmtId="0" fontId="64" fillId="1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89" fillId="0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4" fillId="18" borderId="0"/>
    <xf numFmtId="0" fontId="61" fillId="0" borderId="0"/>
    <xf numFmtId="0" fontId="64" fillId="18" borderId="0"/>
    <xf numFmtId="0" fontId="8" fillId="18" borderId="0"/>
    <xf numFmtId="0" fontId="61" fillId="0" borderId="0"/>
    <xf numFmtId="0" fontId="61" fillId="0" borderId="0"/>
    <xf numFmtId="0" fontId="89" fillId="0" borderId="0"/>
    <xf numFmtId="0" fontId="8" fillId="18" borderId="0"/>
    <xf numFmtId="0" fontId="89" fillId="0" borderId="0"/>
    <xf numFmtId="0" fontId="4" fillId="0" borderId="0"/>
    <xf numFmtId="0" fontId="89" fillId="0" borderId="0"/>
    <xf numFmtId="0" fontId="8" fillId="18" borderId="0"/>
    <xf numFmtId="0" fontId="64" fillId="18" borderId="0"/>
    <xf numFmtId="0" fontId="64" fillId="18" borderId="0"/>
    <xf numFmtId="0" fontId="8" fillId="18" borderId="0"/>
    <xf numFmtId="0" fontId="4" fillId="0" borderId="0"/>
    <xf numFmtId="0" fontId="8" fillId="18" borderId="0"/>
    <xf numFmtId="0" fontId="64" fillId="18" borderId="0"/>
    <xf numFmtId="0" fontId="64" fillId="18" borderId="0"/>
    <xf numFmtId="0" fontId="8" fillId="18" borderId="0"/>
    <xf numFmtId="0" fontId="8" fillId="18" borderId="0"/>
    <xf numFmtId="0" fontId="8" fillId="18" borderId="0"/>
    <xf numFmtId="0" fontId="64" fillId="18" borderId="0"/>
    <xf numFmtId="0" fontId="64" fillId="18" borderId="0"/>
    <xf numFmtId="0" fontId="8" fillId="18" borderId="0"/>
    <xf numFmtId="0" fontId="89" fillId="0" borderId="0"/>
    <xf numFmtId="0" fontId="8" fillId="19" borderId="0"/>
    <xf numFmtId="0" fontId="64" fillId="18" borderId="0"/>
    <xf numFmtId="0" fontId="61" fillId="0" borderId="0"/>
    <xf numFmtId="0" fontId="64" fillId="18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" fillId="18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8" borderId="0"/>
    <xf numFmtId="0" fontId="64" fillId="21" borderId="0"/>
    <xf numFmtId="0" fontId="61" fillId="0" borderId="0"/>
    <xf numFmtId="0" fontId="61" fillId="0" borderId="0"/>
    <xf numFmtId="0" fontId="64" fillId="21" borderId="0"/>
    <xf numFmtId="0" fontId="61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89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1" fillId="0" borderId="0"/>
    <xf numFmtId="0" fontId="64" fillId="21" borderId="0"/>
    <xf numFmtId="0" fontId="8" fillId="18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64" fillId="21" borderId="0"/>
    <xf numFmtId="0" fontId="64" fillId="21" borderId="0"/>
    <xf numFmtId="0" fontId="8" fillId="18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4" fillId="0" borderId="0"/>
    <xf numFmtId="0" fontId="4" fillId="0" borderId="0"/>
    <xf numFmtId="0" fontId="8" fillId="18" borderId="0"/>
    <xf numFmtId="0" fontId="64" fillId="21" borderId="0"/>
    <xf numFmtId="0" fontId="64" fillId="21" borderId="0"/>
    <xf numFmtId="0" fontId="8" fillId="18" borderId="0"/>
    <xf numFmtId="0" fontId="4" fillId="0" borderId="0"/>
    <xf numFmtId="0" fontId="4" fillId="0" borderId="0"/>
    <xf numFmtId="0" fontId="64" fillId="21" borderId="0"/>
    <xf numFmtId="0" fontId="61" fillId="0" borderId="0"/>
    <xf numFmtId="0" fontId="64" fillId="21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19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8" fillId="19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8" fillId="18" borderId="0"/>
    <xf numFmtId="0" fontId="64" fillId="22" borderId="0"/>
    <xf numFmtId="0" fontId="61" fillId="0" borderId="0"/>
    <xf numFmtId="0" fontId="61" fillId="0" borderId="0"/>
    <xf numFmtId="0" fontId="64" fillId="22" borderId="0"/>
    <xf numFmtId="0" fontId="61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89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1" fillId="0" borderId="0"/>
    <xf numFmtId="0" fontId="64" fillId="22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4" fillId="0" borderId="0"/>
    <xf numFmtId="0" fontId="8" fillId="19" borderId="0"/>
    <xf numFmtId="0" fontId="8" fillId="19" borderId="0"/>
    <xf numFmtId="0" fontId="8" fillId="19" borderId="0"/>
    <xf numFmtId="0" fontId="4" fillId="0" borderId="0"/>
    <xf numFmtId="0" fontId="64" fillId="22" borderId="0"/>
    <xf numFmtId="0" fontId="64" fillId="22" borderId="0"/>
    <xf numFmtId="0" fontId="8" fillId="19" borderId="0"/>
    <xf numFmtId="0" fontId="91" fillId="18" borderId="0"/>
    <xf numFmtId="0" fontId="89" fillId="0" borderId="0"/>
    <xf numFmtId="0" fontId="64" fillId="22" borderId="0"/>
    <xf numFmtId="0" fontId="64" fillId="22" borderId="0"/>
    <xf numFmtId="0" fontId="89" fillId="0" borderId="0"/>
    <xf numFmtId="0" fontId="89" fillId="0" borderId="0"/>
    <xf numFmtId="0" fontId="8" fillId="19" borderId="0"/>
    <xf numFmtId="0" fontId="64" fillId="22" borderId="0"/>
    <xf numFmtId="0" fontId="64" fillId="22" borderId="0"/>
    <xf numFmtId="0" fontId="8" fillId="19" borderId="0"/>
    <xf numFmtId="0" fontId="4" fillId="0" borderId="0"/>
    <xf numFmtId="0" fontId="89" fillId="0" borderId="0"/>
    <xf numFmtId="0" fontId="64" fillId="22" borderId="0"/>
    <xf numFmtId="0" fontId="61" fillId="0" borderId="0"/>
    <xf numFmtId="0" fontId="64" fillId="22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4" fillId="0" borderId="0"/>
    <xf numFmtId="0" fontId="4" fillId="0" borderId="0"/>
    <xf numFmtId="0" fontId="8" fillId="19" borderId="0"/>
    <xf numFmtId="0" fontId="8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23" borderId="0"/>
    <xf numFmtId="0" fontId="61" fillId="0" borderId="0"/>
    <xf numFmtId="0" fontId="61" fillId="0" borderId="0"/>
    <xf numFmtId="0" fontId="64" fillId="23" borderId="0"/>
    <xf numFmtId="0" fontId="61" fillId="0" borderId="0"/>
    <xf numFmtId="0" fontId="64" fillId="23" borderId="0"/>
    <xf numFmtId="0" fontId="89" fillId="0" borderId="0"/>
    <xf numFmtId="0" fontId="89" fillId="0" borderId="0"/>
    <xf numFmtId="0" fontId="64" fillId="23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89" fillId="0" borderId="0"/>
    <xf numFmtId="0" fontId="64" fillId="23" borderId="0"/>
    <xf numFmtId="0" fontId="61" fillId="0" borderId="0"/>
    <xf numFmtId="0" fontId="61" fillId="0" borderId="0"/>
    <xf numFmtId="0" fontId="89" fillId="0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4" fillId="23" borderId="0"/>
    <xf numFmtId="0" fontId="61" fillId="0" borderId="0"/>
    <xf numFmtId="0" fontId="64" fillId="23" borderId="0"/>
    <xf numFmtId="0" fontId="4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" fillId="19" borderId="0"/>
    <xf numFmtId="0" fontId="4" fillId="0" borderId="0"/>
    <xf numFmtId="0" fontId="8" fillId="19" borderId="0"/>
    <xf numFmtId="0" fontId="4" fillId="0" borderId="0"/>
    <xf numFmtId="0" fontId="64" fillId="23" borderId="0"/>
    <xf numFmtId="0" fontId="64" fillId="23" borderId="0"/>
    <xf numFmtId="0" fontId="4" fillId="0" borderId="0"/>
    <xf numFmtId="0" fontId="4" fillId="0" borderId="0"/>
    <xf numFmtId="0" fontId="4" fillId="0" borderId="0"/>
    <xf numFmtId="0" fontId="64" fillId="23" borderId="0"/>
    <xf numFmtId="0" fontId="64" fillId="23" borderId="0"/>
    <xf numFmtId="0" fontId="89" fillId="0" borderId="0"/>
    <xf numFmtId="0" fontId="8" fillId="19" borderId="0"/>
    <xf numFmtId="0" fontId="4" fillId="0" borderId="0"/>
    <xf numFmtId="0" fontId="64" fillId="23" borderId="0"/>
    <xf numFmtId="0" fontId="64" fillId="23" borderId="0"/>
    <xf numFmtId="0" fontId="4" fillId="0" borderId="0"/>
    <xf numFmtId="0" fontId="8" fillId="17" borderId="0"/>
    <xf numFmtId="0" fontId="8" fillId="17" borderId="0"/>
    <xf numFmtId="0" fontId="64" fillId="23" borderId="0"/>
    <xf numFmtId="0" fontId="61" fillId="0" borderId="0"/>
    <xf numFmtId="0" fontId="64" fillId="23" borderId="0"/>
    <xf numFmtId="0" fontId="61" fillId="0" borderId="0"/>
    <xf numFmtId="0" fontId="61" fillId="0" borderId="0"/>
    <xf numFmtId="0" fontId="8" fillId="19" borderId="0"/>
    <xf numFmtId="0" fontId="61" fillId="0" borderId="0"/>
    <xf numFmtId="0" fontId="4" fillId="0" borderId="0"/>
    <xf numFmtId="0" fontId="8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8" fillId="17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1" fillId="0" borderId="0"/>
    <xf numFmtId="0" fontId="61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9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91" fillId="17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9" fillId="0" borderId="0"/>
    <xf numFmtId="0" fontId="8" fillId="16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9" fillId="2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4" fillId="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9" fillId="2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9" fillId="2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9" fillId="0" borderId="0"/>
    <xf numFmtId="0" fontId="8" fillId="15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9" fillId="2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9" fillId="20" borderId="0"/>
    <xf numFmtId="0" fontId="91" fillId="17" borderId="0"/>
    <xf numFmtId="0" fontId="91" fillId="22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" fillId="2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9" fillId="2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17" borderId="0"/>
    <xf numFmtId="0" fontId="4" fillId="0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9" fillId="17" borderId="0"/>
    <xf numFmtId="0" fontId="9" fillId="17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9" fillId="17" borderId="0"/>
    <xf numFmtId="0" fontId="8" fillId="11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9" fillId="17" borderId="0"/>
    <xf numFmtId="0" fontId="4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91" fillId="17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1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2" borderId="0"/>
    <xf numFmtId="0" fontId="4" fillId="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9" fillId="2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9" fillId="21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9" fillId="18" borderId="0"/>
    <xf numFmtId="0" fontId="4" fillId="0" borderId="0"/>
    <xf numFmtId="0" fontId="9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89" fillId="0" borderId="0"/>
    <xf numFmtId="0" fontId="9" fillId="18" borderId="0"/>
    <xf numFmtId="0" fontId="9" fillId="18" borderId="0"/>
    <xf numFmtId="0" fontId="4" fillId="0" borderId="0"/>
    <xf numFmtId="0" fontId="8" fillId="13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89" fillId="0" borderId="0"/>
    <xf numFmtId="0" fontId="9" fillId="18" borderId="0"/>
    <xf numFmtId="0" fontId="8" fillId="13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8" fillId="13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4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89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8" fillId="13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" fillId="13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1" borderId="0"/>
    <xf numFmtId="0" fontId="89" fillId="0" borderId="0"/>
    <xf numFmtId="0" fontId="89" fillId="0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9" fillId="22" borderId="0"/>
    <xf numFmtId="0" fontId="89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3" borderId="0"/>
    <xf numFmtId="0" fontId="4" fillId="0" borderId="0"/>
    <xf numFmtId="0" fontId="9" fillId="23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89" fillId="0" borderId="0"/>
    <xf numFmtId="0" fontId="9" fillId="23" borderId="0"/>
    <xf numFmtId="0" fontId="4" fillId="0" borderId="0"/>
    <xf numFmtId="0" fontId="8" fillId="18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9" fillId="23" borderId="0"/>
    <xf numFmtId="0" fontId="9" fillId="23" borderId="0"/>
    <xf numFmtId="0" fontId="8" fillId="18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8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8" borderId="0"/>
    <xf numFmtId="0" fontId="89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9" fillId="0" borderId="0"/>
    <xf numFmtId="0" fontId="89" fillId="0" borderId="0"/>
    <xf numFmtId="0" fontId="91" fillId="21" borderId="0"/>
    <xf numFmtId="0" fontId="8" fillId="18" borderId="0"/>
    <xf numFmtId="0" fontId="8" fillId="18" borderId="0"/>
    <xf numFmtId="0" fontId="89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1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9" fillId="22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1" fillId="21" borderId="0"/>
    <xf numFmtId="0" fontId="89" fillId="0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91" fillId="23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91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91" fillId="18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1" fillId="18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2" borderId="0"/>
    <xf numFmtId="0" fontId="4" fillId="0" borderId="0"/>
    <xf numFmtId="0" fontId="8" fillId="10" borderId="0"/>
    <xf numFmtId="0" fontId="91" fillId="17" borderId="0"/>
    <xf numFmtId="0" fontId="89" fillId="0" borderId="0"/>
    <xf numFmtId="0" fontId="4" fillId="0" borderId="0"/>
    <xf numFmtId="0" fontId="8" fillId="10" borderId="0"/>
    <xf numFmtId="0" fontId="4" fillId="0" borderId="0"/>
    <xf numFmtId="0" fontId="89" fillId="0" borderId="0"/>
    <xf numFmtId="0" fontId="4" fillId="0" borderId="0"/>
    <xf numFmtId="0" fontId="8" fillId="10" borderId="0"/>
    <xf numFmtId="0" fontId="4" fillId="0" borderId="0"/>
    <xf numFmtId="0" fontId="89" fillId="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8" fillId="10" borderId="0"/>
    <xf numFmtId="0" fontId="4" fillId="0" borderId="0"/>
    <xf numFmtId="0" fontId="91" fillId="17" borderId="0"/>
    <xf numFmtId="0" fontId="4" fillId="0" borderId="0"/>
    <xf numFmtId="0" fontId="8" fillId="1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8" fillId="10" borderId="0"/>
    <xf numFmtId="0" fontId="8" fillId="1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9" fillId="18" borderId="0"/>
    <xf numFmtId="0" fontId="4" fillId="0" borderId="0"/>
    <xf numFmtId="0" fontId="9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89" fillId="0" borderId="0"/>
    <xf numFmtId="0" fontId="9" fillId="18" borderId="0"/>
    <xf numFmtId="0" fontId="9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89" fillId="0" borderId="0"/>
    <xf numFmtId="0" fontId="9" fillId="18" borderId="0"/>
    <xf numFmtId="0" fontId="89" fillId="0" borderId="0"/>
    <xf numFmtId="0" fontId="4" fillId="0" borderId="0"/>
    <xf numFmtId="0" fontId="89" fillId="0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9" fillId="18" borderId="0"/>
    <xf numFmtId="0" fontId="4" fillId="0" borderId="0"/>
    <xf numFmtId="0" fontId="9" fillId="18" borderId="0"/>
    <xf numFmtId="0" fontId="89" fillId="0" borderId="0"/>
    <xf numFmtId="0" fontId="4" fillId="0" borderId="0"/>
    <xf numFmtId="0" fontId="89" fillId="0" borderId="0"/>
    <xf numFmtId="0" fontId="9" fillId="18" borderId="0"/>
    <xf numFmtId="0" fontId="9" fillId="18" borderId="0"/>
    <xf numFmtId="0" fontId="4" fillId="0" borderId="0"/>
    <xf numFmtId="0" fontId="91" fillId="2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9" fillId="18" borderId="0"/>
    <xf numFmtId="0" fontId="9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89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3" borderId="0"/>
    <xf numFmtId="0" fontId="9" fillId="2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3" borderId="0"/>
    <xf numFmtId="0" fontId="4" fillId="0" borderId="0"/>
    <xf numFmtId="0" fontId="9" fillId="2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89" fillId="0" borderId="0"/>
    <xf numFmtId="0" fontId="9" fillId="23" borderId="0"/>
    <xf numFmtId="0" fontId="89" fillId="0" borderId="0"/>
    <xf numFmtId="0" fontId="89" fillId="0" borderId="0"/>
    <xf numFmtId="0" fontId="89" fillId="0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9" fillId="23" borderId="0"/>
    <xf numFmtId="0" fontId="4" fillId="0" borderId="0"/>
    <xf numFmtId="0" fontId="9" fillId="23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89" fillId="0" borderId="0"/>
    <xf numFmtId="0" fontId="89" fillId="0" borderId="0"/>
    <xf numFmtId="0" fontId="4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9" fillId="23" borderId="0"/>
    <xf numFmtId="0" fontId="9" fillId="2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19" borderId="0"/>
    <xf numFmtId="0" fontId="89" fillId="0" borderId="0"/>
    <xf numFmtId="0" fontId="4" fillId="0" borderId="0"/>
    <xf numFmtId="0" fontId="89" fillId="0" borderId="0"/>
    <xf numFmtId="0" fontId="91" fillId="23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23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1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89" fillId="0" borderId="0"/>
    <xf numFmtId="0" fontId="4" fillId="0" borderId="0"/>
    <xf numFmtId="0" fontId="91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9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7" fillId="0" borderId="0"/>
    <xf numFmtId="0" fontId="118" fillId="10" borderId="0"/>
    <xf numFmtId="0" fontId="118" fillId="10" borderId="0"/>
    <xf numFmtId="0" fontId="118" fillId="10" borderId="0"/>
    <xf numFmtId="0" fontId="118" fillId="10" borderId="0"/>
    <xf numFmtId="0" fontId="11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116" fillId="32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116" fillId="32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117" fillId="0" borderId="0"/>
    <xf numFmtId="0" fontId="116" fillId="32" borderId="0"/>
    <xf numFmtId="0" fontId="117" fillId="0" borderId="0"/>
    <xf numFmtId="0" fontId="116" fillId="32" borderId="0"/>
    <xf numFmtId="0" fontId="89" fillId="0" borderId="0"/>
    <xf numFmtId="0" fontId="116" fillId="32" borderId="0"/>
    <xf numFmtId="0" fontId="89" fillId="0" borderId="0"/>
    <xf numFmtId="0" fontId="116" fillId="32" borderId="0"/>
    <xf numFmtId="0" fontId="90" fillId="10" borderId="0"/>
    <xf numFmtId="0" fontId="116" fillId="32" borderId="0"/>
    <xf numFmtId="0" fontId="90" fillId="10" borderId="0"/>
    <xf numFmtId="0" fontId="90" fillId="10" borderId="0"/>
    <xf numFmtId="0" fontId="118" fillId="11" borderId="0"/>
    <xf numFmtId="0" fontId="118" fillId="11" borderId="0"/>
    <xf numFmtId="0" fontId="118" fillId="11" borderId="0"/>
    <xf numFmtId="0" fontId="117" fillId="0" borderId="0"/>
    <xf numFmtId="0" fontId="90" fillId="11" borderId="0"/>
    <xf numFmtId="0" fontId="117" fillId="0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118" fillId="12" borderId="0"/>
    <xf numFmtId="0" fontId="118" fillId="12" borderId="0"/>
    <xf numFmtId="0" fontId="118" fillId="12" borderId="0"/>
    <xf numFmtId="0" fontId="117" fillId="0" borderId="0"/>
    <xf numFmtId="0" fontId="90" fillId="12" borderId="0"/>
    <xf numFmtId="0" fontId="117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118" fillId="13" borderId="0"/>
    <xf numFmtId="0" fontId="118" fillId="13" borderId="0"/>
    <xf numFmtId="0" fontId="118" fillId="13" borderId="0"/>
    <xf numFmtId="0" fontId="117" fillId="0" borderId="0"/>
    <xf numFmtId="0" fontId="90" fillId="13" borderId="0"/>
    <xf numFmtId="0" fontId="117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118" fillId="14" borderId="0"/>
    <xf numFmtId="0" fontId="118" fillId="14" borderId="0"/>
    <xf numFmtId="0" fontId="118" fillId="14" borderId="0"/>
    <xf numFmtId="0" fontId="117" fillId="0" borderId="0"/>
    <xf numFmtId="0" fontId="90" fillId="14" borderId="0"/>
    <xf numFmtId="0" fontId="117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118" fillId="15" borderId="0"/>
    <xf numFmtId="0" fontId="118" fillId="15" borderId="0"/>
    <xf numFmtId="0" fontId="118" fillId="15" borderId="0"/>
    <xf numFmtId="0" fontId="117" fillId="0" borderId="0"/>
    <xf numFmtId="0" fontId="90" fillId="15" borderId="0"/>
    <xf numFmtId="0" fontId="117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118" fillId="16" borderId="0"/>
    <xf numFmtId="0" fontId="118" fillId="16" borderId="0"/>
    <xf numFmtId="0" fontId="118" fillId="16" borderId="0"/>
    <xf numFmtId="0" fontId="117" fillId="0" borderId="0"/>
    <xf numFmtId="0" fontId="90" fillId="16" borderId="0"/>
    <xf numFmtId="0" fontId="117" fillId="0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118" fillId="17" borderId="0"/>
    <xf numFmtId="0" fontId="118" fillId="17" borderId="0"/>
    <xf numFmtId="0" fontId="118" fillId="17" borderId="0"/>
    <xf numFmtId="0" fontId="117" fillId="0" borderId="0"/>
    <xf numFmtId="0" fontId="90" fillId="17" borderId="0"/>
    <xf numFmtId="0" fontId="117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118" fillId="18" borderId="0"/>
    <xf numFmtId="0" fontId="118" fillId="18" borderId="0"/>
    <xf numFmtId="0" fontId="118" fillId="18" borderId="0"/>
    <xf numFmtId="0" fontId="117" fillId="0" borderId="0"/>
    <xf numFmtId="0" fontId="90" fillId="18" borderId="0"/>
    <xf numFmtId="0" fontId="117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118" fillId="13" borderId="0"/>
    <xf numFmtId="0" fontId="118" fillId="13" borderId="0"/>
    <xf numFmtId="0" fontId="118" fillId="13" borderId="0"/>
    <xf numFmtId="0" fontId="117" fillId="0" borderId="0"/>
    <xf numFmtId="0" fontId="90" fillId="13" borderId="0"/>
    <xf numFmtId="0" fontId="117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118" fillId="16" borderId="0"/>
    <xf numFmtId="0" fontId="118" fillId="16" borderId="0"/>
    <xf numFmtId="0" fontId="118" fillId="16" borderId="0"/>
    <xf numFmtId="0" fontId="117" fillId="0" borderId="0"/>
    <xf numFmtId="0" fontId="90" fillId="16" borderId="0"/>
    <xf numFmtId="0" fontId="117" fillId="0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118" fillId="19" borderId="0"/>
    <xf numFmtId="0" fontId="118" fillId="19" borderId="0"/>
    <xf numFmtId="0" fontId="118" fillId="19" borderId="0"/>
    <xf numFmtId="0" fontId="117" fillId="0" borderId="0"/>
    <xf numFmtId="0" fontId="90" fillId="19" borderId="0"/>
    <xf numFmtId="0" fontId="117" fillId="0" borderId="0"/>
    <xf numFmtId="0" fontId="90" fillId="19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117" fillId="0" borderId="0"/>
    <xf numFmtId="0" fontId="90" fillId="19" borderId="0"/>
    <xf numFmtId="0" fontId="90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118" fillId="19" borderId="0"/>
    <xf numFmtId="0" fontId="117" fillId="0" borderId="0"/>
    <xf numFmtId="0" fontId="90" fillId="19" borderId="0"/>
    <xf numFmtId="0" fontId="90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118" fillId="19" borderId="0"/>
    <xf numFmtId="0" fontId="89" fillId="0" borderId="0"/>
    <xf numFmtId="0" fontId="90" fillId="19" borderId="0"/>
    <xf numFmtId="0" fontId="90" fillId="19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118" fillId="19" borderId="0"/>
    <xf numFmtId="0" fontId="89" fillId="0" borderId="0"/>
    <xf numFmtId="0" fontId="90" fillId="19" borderId="0"/>
    <xf numFmtId="0" fontId="117" fillId="0" borderId="0"/>
    <xf numFmtId="0" fontId="117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7" fillId="0" borderId="0"/>
    <xf numFmtId="0" fontId="117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7" fillId="0" borderId="0"/>
    <xf numFmtId="0" fontId="117" fillId="0" borderId="0"/>
    <xf numFmtId="0" fontId="118" fillId="19" borderId="0"/>
    <xf numFmtId="0" fontId="90" fillId="19" borderId="0"/>
    <xf numFmtId="0" fontId="117" fillId="0" borderId="0"/>
    <xf numFmtId="0" fontId="117" fillId="0" borderId="0"/>
    <xf numFmtId="0" fontId="118" fillId="19" borderId="0"/>
    <xf numFmtId="0" fontId="90" fillId="19" borderId="0"/>
    <xf numFmtId="0" fontId="117" fillId="0" borderId="0"/>
    <xf numFmtId="0" fontId="117" fillId="0" borderId="0"/>
    <xf numFmtId="0" fontId="118" fillId="19" borderId="0"/>
    <xf numFmtId="0" fontId="117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117" fillId="0" borderId="0"/>
    <xf numFmtId="0" fontId="119" fillId="20" borderId="0"/>
    <xf numFmtId="0" fontId="119" fillId="20" borderId="0"/>
    <xf numFmtId="0" fontId="119" fillId="20" borderId="0"/>
    <xf numFmtId="0" fontId="117" fillId="0" borderId="0"/>
    <xf numFmtId="0" fontId="91" fillId="20" borderId="0"/>
    <xf numFmtId="0" fontId="117" fillId="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119" fillId="17" borderId="0"/>
    <xf numFmtId="0" fontId="119" fillId="17" borderId="0"/>
    <xf numFmtId="0" fontId="119" fillId="17" borderId="0"/>
    <xf numFmtId="0" fontId="117" fillId="0" borderId="0"/>
    <xf numFmtId="0" fontId="91" fillId="17" borderId="0"/>
    <xf numFmtId="0" fontId="117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119" fillId="18" borderId="0"/>
    <xf numFmtId="0" fontId="119" fillId="18" borderId="0"/>
    <xf numFmtId="0" fontId="119" fillId="18" borderId="0"/>
    <xf numFmtId="0" fontId="117" fillId="0" borderId="0"/>
    <xf numFmtId="0" fontId="91" fillId="18" borderId="0"/>
    <xf numFmtId="0" fontId="117" fillId="0" borderId="0"/>
    <xf numFmtId="0" fontId="91" fillId="18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119" fillId="18" borderId="0"/>
    <xf numFmtId="0" fontId="117" fillId="0" borderId="0"/>
    <xf numFmtId="0" fontId="91" fillId="18" borderId="0"/>
    <xf numFmtId="0" fontId="91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119" fillId="18" borderId="0"/>
    <xf numFmtId="0" fontId="117" fillId="0" borderId="0"/>
    <xf numFmtId="0" fontId="91" fillId="18" borderId="0"/>
    <xf numFmtId="0" fontId="91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119" fillId="18" borderId="0"/>
    <xf numFmtId="0" fontId="89" fillId="0" borderId="0"/>
    <xf numFmtId="0" fontId="91" fillId="18" borderId="0"/>
    <xf numFmtId="0" fontId="91" fillId="18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119" fillId="18" borderId="0"/>
    <xf numFmtId="0" fontId="89" fillId="0" borderId="0"/>
    <xf numFmtId="0" fontId="91" fillId="18" borderId="0"/>
    <xf numFmtId="0" fontId="117" fillId="0" borderId="0"/>
    <xf numFmtId="0" fontId="117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119" fillId="18" borderId="0"/>
    <xf numFmtId="0" fontId="91" fillId="18" borderId="0"/>
    <xf numFmtId="0" fontId="117" fillId="0" borderId="0"/>
    <xf numFmtId="0" fontId="117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119" fillId="18" borderId="0"/>
    <xf numFmtId="0" fontId="91" fillId="18" borderId="0"/>
    <xf numFmtId="0" fontId="117" fillId="0" borderId="0"/>
    <xf numFmtId="0" fontId="117" fillId="0" borderId="0"/>
    <xf numFmtId="0" fontId="119" fillId="18" borderId="0"/>
    <xf numFmtId="0" fontId="91" fillId="18" borderId="0"/>
    <xf numFmtId="0" fontId="117" fillId="0" borderId="0"/>
    <xf numFmtId="0" fontId="117" fillId="0" borderId="0"/>
    <xf numFmtId="0" fontId="119" fillId="18" borderId="0"/>
    <xf numFmtId="0" fontId="91" fillId="18" borderId="0"/>
    <xf numFmtId="0" fontId="117" fillId="0" borderId="0"/>
    <xf numFmtId="0" fontId="117" fillId="0" borderId="0"/>
    <xf numFmtId="0" fontId="119" fillId="18" borderId="0"/>
    <xf numFmtId="0" fontId="117" fillId="0" borderId="0"/>
    <xf numFmtId="0" fontId="91" fillId="18" borderId="0"/>
    <xf numFmtId="0" fontId="91" fillId="18" borderId="0"/>
    <xf numFmtId="0" fontId="91" fillId="18" borderId="0"/>
    <xf numFmtId="0" fontId="119" fillId="18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91" fillId="21" borderId="0"/>
    <xf numFmtId="0" fontId="117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119" fillId="22" borderId="0"/>
    <xf numFmtId="0" fontId="119" fillId="22" borderId="0"/>
    <xf numFmtId="0" fontId="119" fillId="22" borderId="0"/>
    <xf numFmtId="0" fontId="117" fillId="0" borderId="0"/>
    <xf numFmtId="0" fontId="91" fillId="22" borderId="0"/>
    <xf numFmtId="0" fontId="117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119" fillId="23" borderId="0"/>
    <xf numFmtId="0" fontId="119" fillId="23" borderId="0"/>
    <xf numFmtId="0" fontId="119" fillId="23" borderId="0"/>
    <xf numFmtId="0" fontId="117" fillId="0" borderId="0"/>
    <xf numFmtId="0" fontId="91" fillId="23" borderId="0"/>
    <xf numFmtId="0" fontId="117" fillId="0" borderId="0"/>
    <xf numFmtId="0" fontId="91" fillId="23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119" fillId="23" borderId="0"/>
    <xf numFmtId="0" fontId="117" fillId="0" borderId="0"/>
    <xf numFmtId="0" fontId="91" fillId="23" borderId="0"/>
    <xf numFmtId="0" fontId="91" fillId="2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119" fillId="23" borderId="0"/>
    <xf numFmtId="0" fontId="117" fillId="0" borderId="0"/>
    <xf numFmtId="0" fontId="91" fillId="23" borderId="0"/>
    <xf numFmtId="0" fontId="91" fillId="2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119" fillId="23" borderId="0"/>
    <xf numFmtId="0" fontId="89" fillId="0" borderId="0"/>
    <xf numFmtId="0" fontId="91" fillId="23" borderId="0"/>
    <xf numFmtId="0" fontId="91" fillId="23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119" fillId="23" borderId="0"/>
    <xf numFmtId="0" fontId="89" fillId="0" borderId="0"/>
    <xf numFmtId="0" fontId="91" fillId="23" borderId="0"/>
    <xf numFmtId="0" fontId="117" fillId="0" borderId="0"/>
    <xf numFmtId="0" fontId="117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119" fillId="23" borderId="0"/>
    <xf numFmtId="0" fontId="91" fillId="23" borderId="0"/>
    <xf numFmtId="0" fontId="117" fillId="0" borderId="0"/>
    <xf numFmtId="0" fontId="117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119" fillId="23" borderId="0"/>
    <xf numFmtId="0" fontId="91" fillId="23" borderId="0"/>
    <xf numFmtId="0" fontId="117" fillId="0" borderId="0"/>
    <xf numFmtId="0" fontId="117" fillId="0" borderId="0"/>
    <xf numFmtId="0" fontId="119" fillId="23" borderId="0"/>
    <xf numFmtId="0" fontId="91" fillId="23" borderId="0"/>
    <xf numFmtId="0" fontId="117" fillId="0" borderId="0"/>
    <xf numFmtId="0" fontId="117" fillId="0" borderId="0"/>
    <xf numFmtId="0" fontId="119" fillId="23" borderId="0"/>
    <xf numFmtId="0" fontId="91" fillId="23" borderId="0"/>
    <xf numFmtId="0" fontId="117" fillId="0" borderId="0"/>
    <xf numFmtId="0" fontId="117" fillId="0" borderId="0"/>
    <xf numFmtId="0" fontId="119" fillId="23" borderId="0"/>
    <xf numFmtId="0" fontId="117" fillId="0" borderId="0"/>
    <xf numFmtId="0" fontId="91" fillId="23" borderId="0"/>
    <xf numFmtId="0" fontId="91" fillId="23" borderId="0"/>
    <xf numFmtId="0" fontId="91" fillId="23" borderId="0"/>
    <xf numFmtId="0" fontId="119" fillId="23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117" fillId="0" borderId="0"/>
    <xf numFmtId="0" fontId="119" fillId="24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2" borderId="0"/>
    <xf numFmtId="0" fontId="119" fillId="22" borderId="0"/>
    <xf numFmtId="0" fontId="119" fillId="22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2" borderId="0"/>
    <xf numFmtId="0" fontId="119" fillId="22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7" borderId="0"/>
    <xf numFmtId="0" fontId="119" fillId="27" borderId="0"/>
    <xf numFmtId="0" fontId="119" fillId="27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7" borderId="0"/>
    <xf numFmtId="0" fontId="119" fillId="27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5" fillId="6" borderId="2"/>
    <xf numFmtId="0" fontId="120" fillId="15" borderId="7"/>
    <xf numFmtId="0" fontId="120" fillId="15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20" fillId="15" borderId="7"/>
    <xf numFmtId="0" fontId="120" fillId="15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6" fillId="7" borderId="3"/>
    <xf numFmtId="0" fontId="121" fillId="28" borderId="8"/>
    <xf numFmtId="0" fontId="121" fillId="28" borderId="8"/>
    <xf numFmtId="0" fontId="117" fillId="0" borderId="0"/>
    <xf numFmtId="0" fontId="117" fillId="0" borderId="0"/>
    <xf numFmtId="0" fontId="117" fillId="0" borderId="0"/>
    <xf numFmtId="0" fontId="117" fillId="0" borderId="0"/>
    <xf numFmtId="0" fontId="121" fillId="28" borderId="8"/>
    <xf numFmtId="0" fontId="121" fillId="28" borderId="8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7" fillId="7" borderId="2"/>
    <xf numFmtId="0" fontId="122" fillId="28" borderId="7"/>
    <xf numFmtId="0" fontId="122" fillId="28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28" borderId="7"/>
    <xf numFmtId="0" fontId="122" fillId="28" borderId="7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9"/>
    <xf numFmtId="0" fontId="123" fillId="0" borderId="9"/>
    <xf numFmtId="0" fontId="123" fillId="0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9"/>
    <xf numFmtId="0" fontId="123" fillId="0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0"/>
    <xf numFmtId="0" fontId="124" fillId="0" borderId="10"/>
    <xf numFmtId="0" fontId="124" fillId="0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0"/>
    <xf numFmtId="0" fontId="124" fillId="0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1"/>
    <xf numFmtId="0" fontId="125" fillId="0" borderId="11"/>
    <xf numFmtId="0" fontId="125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1"/>
    <xf numFmtId="0" fontId="125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2"/>
    <xf numFmtId="0" fontId="126" fillId="0" borderId="12"/>
    <xf numFmtId="0" fontId="126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2"/>
    <xf numFmtId="0" fontId="126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8" borderId="5"/>
    <xf numFmtId="0" fontId="127" fillId="29" borderId="13"/>
    <xf numFmtId="0" fontId="127" fillId="29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29" borderId="13"/>
    <xf numFmtId="0" fontId="127" fillId="29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8" fillId="5" borderId="0"/>
    <xf numFmtId="0" fontId="129" fillId="30" borderId="0"/>
    <xf numFmtId="0" fontId="129" fillId="3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9" fillId="30" borderId="0"/>
    <xf numFmtId="0" fontId="129" fillId="3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9" fillId="4" borderId="0"/>
    <xf numFmtId="0" fontId="130" fillId="11" borderId="0"/>
    <xf numFmtId="0" fontId="130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0" fillId="11" borderId="0"/>
    <xf numFmtId="0" fontId="130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0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9" borderId="6"/>
    <xf numFmtId="0" fontId="117" fillId="31" borderId="14"/>
    <xf numFmtId="0" fontId="117" fillId="31" borderId="14"/>
    <xf numFmtId="0" fontId="117" fillId="0" borderId="0"/>
    <xf numFmtId="0" fontId="117" fillId="0" borderId="0"/>
    <xf numFmtId="0" fontId="117" fillId="31" borderId="14"/>
    <xf numFmtId="0" fontId="117" fillId="31" borderId="14"/>
    <xf numFmtId="0" fontId="117" fillId="0" borderId="0"/>
    <xf numFmtId="0" fontId="117" fillId="0" borderId="0"/>
    <xf numFmtId="0" fontId="117" fillId="0" borderId="0"/>
    <xf numFmtId="0" fontId="141" fillId="0" borderId="4"/>
    <xf numFmtId="0" fontId="132" fillId="0" borderId="15"/>
    <xf numFmtId="0" fontId="132" fillId="0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15"/>
    <xf numFmtId="0" fontId="132" fillId="0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2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3" fillId="3" borderId="0"/>
    <xf numFmtId="0" fontId="134" fillId="12" borderId="0"/>
    <xf numFmtId="0" fontId="134" fillId="12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4" fillId="12" borderId="0"/>
    <xf numFmtId="0" fontId="134" fillId="12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90" fillId="12" borderId="0"/>
    <xf numFmtId="0" fontId="91" fillId="20" borderId="0"/>
    <xf numFmtId="0" fontId="91" fillId="20" borderId="0"/>
    <xf numFmtId="0" fontId="91" fillId="20" borderId="0"/>
    <xf numFmtId="0" fontId="8" fillId="10" borderId="0"/>
    <xf numFmtId="0" fontId="4" fillId="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4" fillId="0" borderId="0"/>
    <xf numFmtId="0" fontId="91" fillId="20" borderId="0"/>
    <xf numFmtId="0" fontId="90" fillId="10" borderId="0"/>
    <xf numFmtId="0" fontId="9" fillId="2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8" fillId="10" borderId="0"/>
    <xf numFmtId="0" fontId="90" fillId="10" borderId="0"/>
    <xf numFmtId="0" fontId="4" fillId="0" borderId="0"/>
    <xf numFmtId="0" fontId="91" fillId="20" borderId="0"/>
    <xf numFmtId="0" fontId="9" fillId="20" borderId="0"/>
    <xf numFmtId="0" fontId="4" fillId="0" borderId="0"/>
    <xf numFmtId="0" fontId="4" fillId="0" borderId="0"/>
    <xf numFmtId="0" fontId="91" fillId="20" borderId="0"/>
    <xf numFmtId="0" fontId="9" fillId="20" borderId="0"/>
    <xf numFmtId="0" fontId="91" fillId="20" borderId="0"/>
    <xf numFmtId="0" fontId="91" fillId="20" borderId="0"/>
    <xf numFmtId="0" fontId="91" fillId="20" borderId="0"/>
    <xf numFmtId="0" fontId="8" fillId="10" borderId="0"/>
    <xf numFmtId="0" fontId="90" fillId="10" borderId="0"/>
    <xf numFmtId="0" fontId="91" fillId="20" borderId="0"/>
    <xf numFmtId="0" fontId="4" fillId="0" borderId="0"/>
    <xf numFmtId="0" fontId="91" fillId="20" borderId="0"/>
    <xf numFmtId="0" fontId="4" fillId="0" borderId="0"/>
    <xf numFmtId="0" fontId="89" fillId="0" borderId="0"/>
    <xf numFmtId="0" fontId="91" fillId="20" borderId="0"/>
    <xf numFmtId="0" fontId="8" fillId="10" borderId="0"/>
    <xf numFmtId="0" fontId="90" fillId="10" borderId="0"/>
    <xf numFmtId="0" fontId="4" fillId="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89" fillId="0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8" fillId="10" borderId="0"/>
    <xf numFmtId="0" fontId="90" fillId="10" borderId="0"/>
    <xf numFmtId="0" fontId="4" fillId="0" borderId="0"/>
    <xf numFmtId="0" fontId="91" fillId="20" borderId="0"/>
    <xf numFmtId="0" fontId="4" fillId="0" borderId="0"/>
    <xf numFmtId="0" fontId="89" fillId="0" borderId="0"/>
    <xf numFmtId="0" fontId="9" fillId="20" borderId="0"/>
    <xf numFmtId="0" fontId="91" fillId="20" borderId="0"/>
    <xf numFmtId="0" fontId="91" fillId="20" borderId="0"/>
    <xf numFmtId="0" fontId="89" fillId="0" borderId="0"/>
    <xf numFmtId="0" fontId="116" fillId="32" borderId="0"/>
    <xf numFmtId="0" fontId="90" fillId="10" borderId="0"/>
    <xf numFmtId="0" fontId="90" fillId="10" borderId="0"/>
    <xf numFmtId="0" fontId="90" fillId="10" borderId="0"/>
    <xf numFmtId="0" fontId="91" fillId="20" borderId="0"/>
    <xf numFmtId="0" fontId="116" fillId="32" borderId="0"/>
    <xf numFmtId="0" fontId="89" fillId="0" borderId="0"/>
    <xf numFmtId="0" fontId="4" fillId="0" borderId="0"/>
    <xf numFmtId="0" fontId="91" fillId="20" borderId="0"/>
    <xf numFmtId="0" fontId="4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4" fillId="0" borderId="0"/>
    <xf numFmtId="0" fontId="116" fillId="32" borderId="0"/>
    <xf numFmtId="0" fontId="89" fillId="0" borderId="0"/>
    <xf numFmtId="0" fontId="4" fillId="0" borderId="0"/>
    <xf numFmtId="0" fontId="116" fillId="32" borderId="0"/>
    <xf numFmtId="0" fontId="89" fillId="0" borderId="0"/>
    <xf numFmtId="0" fontId="89" fillId="0" borderId="0"/>
    <xf numFmtId="0" fontId="116" fillId="32" borderId="0"/>
    <xf numFmtId="0" fontId="89" fillId="0" borderId="0"/>
    <xf numFmtId="0" fontId="89" fillId="0" borderId="0"/>
    <xf numFmtId="0" fontId="116" fillId="32" borderId="0"/>
    <xf numFmtId="0" fontId="90" fillId="10" borderId="0"/>
    <xf numFmtId="0" fontId="116" fillId="32" borderId="0"/>
    <xf numFmtId="0" fontId="90" fillId="10" borderId="0"/>
    <xf numFmtId="0" fontId="90" fillId="1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" fillId="11" borderId="0"/>
    <xf numFmtId="0" fontId="4" fillId="0" borderId="0"/>
    <xf numFmtId="0" fontId="90" fillId="11" borderId="0"/>
    <xf numFmtId="0" fontId="9" fillId="20" borderId="0"/>
    <xf numFmtId="0" fontId="91" fillId="20" borderId="0"/>
    <xf numFmtId="0" fontId="4" fillId="0" borderId="0"/>
    <xf numFmtId="0" fontId="90" fillId="11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0" borderId="0"/>
    <xf numFmtId="0" fontId="89" fillId="0" borderId="0"/>
    <xf numFmtId="0" fontId="91" fillId="20" borderId="0"/>
    <xf numFmtId="0" fontId="4" fillId="0" borderId="0"/>
    <xf numFmtId="0" fontId="9" fillId="2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4" fillId="0" borderId="0"/>
    <xf numFmtId="0" fontId="90" fillId="11" borderId="0"/>
    <xf numFmtId="0" fontId="90" fillId="11" borderId="0"/>
    <xf numFmtId="0" fontId="8" fillId="11" borderId="0"/>
    <xf numFmtId="0" fontId="90" fillId="11" borderId="0"/>
    <xf numFmtId="0" fontId="91" fillId="20" borderId="0"/>
    <xf numFmtId="0" fontId="91" fillId="20" borderId="0"/>
    <xf numFmtId="0" fontId="4" fillId="0" borderId="0"/>
    <xf numFmtId="0" fontId="91" fillId="20" borderId="0"/>
    <xf numFmtId="0" fontId="89" fillId="0" borderId="0"/>
    <xf numFmtId="0" fontId="91" fillId="2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1" fillId="20" borderId="0"/>
    <xf numFmtId="0" fontId="8" fillId="11" borderId="0"/>
    <xf numFmtId="0" fontId="90" fillId="11" borderId="0"/>
    <xf numFmtId="0" fontId="4" fillId="0" borderId="0"/>
    <xf numFmtId="0" fontId="91" fillId="20" borderId="0"/>
    <xf numFmtId="0" fontId="4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4" fillId="0" borderId="0"/>
    <xf numFmtId="0" fontId="9" fillId="20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90" fillId="19" borderId="0"/>
    <xf numFmtId="0" fontId="4" fillId="0" borderId="0"/>
    <xf numFmtId="0" fontId="90" fillId="19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90" fillId="12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4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9" borderId="0"/>
    <xf numFmtId="0" fontId="8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4" fillId="0" borderId="0"/>
    <xf numFmtId="0" fontId="90" fillId="19" borderId="0"/>
    <xf numFmtId="0" fontId="8" fillId="19" borderId="0"/>
    <xf numFmtId="0" fontId="4" fillId="0" borderId="0"/>
    <xf numFmtId="0" fontId="4" fillId="0" borderId="0"/>
    <xf numFmtId="0" fontId="89" fillId="0" borderId="0"/>
    <xf numFmtId="0" fontId="90" fillId="19" borderId="0"/>
    <xf numFmtId="0" fontId="8" fillId="19" borderId="0"/>
    <xf numFmtId="0" fontId="90" fillId="19" borderId="0"/>
    <xf numFmtId="0" fontId="90" fillId="19" borderId="0"/>
    <xf numFmtId="0" fontId="90" fillId="19" borderId="0"/>
    <xf numFmtId="0" fontId="90" fillId="12" borderId="0"/>
    <xf numFmtId="0" fontId="90" fillId="19" borderId="0"/>
    <xf numFmtId="0" fontId="90" fillId="12" borderId="0"/>
    <xf numFmtId="0" fontId="90" fillId="19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9" borderId="0"/>
    <xf numFmtId="0" fontId="8" fillId="12" borderId="0"/>
    <xf numFmtId="0" fontId="90" fillId="12" borderId="0"/>
    <xf numFmtId="0" fontId="4" fillId="0" borderId="0"/>
    <xf numFmtId="0" fontId="8" fillId="19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9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90" fillId="19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8" fillId="19" borderId="0"/>
    <xf numFmtId="0" fontId="90" fillId="19" borderId="0"/>
    <xf numFmtId="0" fontId="90" fillId="19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" fillId="19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3" borderId="0"/>
    <xf numFmtId="0" fontId="90" fillId="13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9" borderId="0"/>
    <xf numFmtId="0" fontId="8" fillId="13" borderId="0"/>
    <xf numFmtId="0" fontId="90" fillId="13" borderId="0"/>
    <xf numFmtId="0" fontId="4" fillId="0" borderId="0"/>
    <xf numFmtId="0" fontId="90" fillId="19" borderId="0"/>
    <xf numFmtId="0" fontId="4" fillId="0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4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90" fillId="19" borderId="0"/>
    <xf numFmtId="0" fontId="4" fillId="0" borderId="0"/>
    <xf numFmtId="0" fontId="8" fillId="19" borderId="0"/>
    <xf numFmtId="0" fontId="8" fillId="14" borderId="0"/>
    <xf numFmtId="0" fontId="4" fillId="0" borderId="0"/>
    <xf numFmtId="0" fontId="90" fillId="14" borderId="0"/>
    <xf numFmtId="0" fontId="4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6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90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8" fillId="14" borderId="0"/>
    <xf numFmtId="0" fontId="90" fillId="14" borderId="0"/>
    <xf numFmtId="0" fontId="4" fillId="0" borderId="0"/>
    <xf numFmtId="0" fontId="90" fillId="16" borderId="0"/>
    <xf numFmtId="0" fontId="8" fillId="16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" fillId="14" borderId="0"/>
    <xf numFmtId="0" fontId="90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" fillId="14" borderId="0"/>
    <xf numFmtId="0" fontId="90" fillId="14" borderId="0"/>
    <xf numFmtId="0" fontId="4" fillId="0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" fillId="14" borderId="0"/>
    <xf numFmtId="0" fontId="90" fillId="14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90" fillId="16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6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89" fillId="0" borderId="0"/>
    <xf numFmtId="0" fontId="90" fillId="16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" fillId="15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" fillId="16" borderId="0"/>
    <xf numFmtId="0" fontId="90" fillId="16" borderId="0"/>
    <xf numFmtId="0" fontId="90" fillId="16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90" fillId="16" borderId="0"/>
    <xf numFmtId="0" fontId="4" fillId="0" borderId="0"/>
    <xf numFmtId="0" fontId="8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90" fillId="13" borderId="0"/>
    <xf numFmtId="0" fontId="90" fillId="16" borderId="0"/>
    <xf numFmtId="0" fontId="90" fillId="16" borderId="0"/>
    <xf numFmtId="0" fontId="8" fillId="16" borderId="0"/>
    <xf numFmtId="0" fontId="90" fillId="16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" fillId="13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" fillId="17" borderId="0"/>
    <xf numFmtId="0" fontId="4" fillId="0" borderId="0"/>
    <xf numFmtId="0" fontId="90" fillId="17" borderId="0"/>
    <xf numFmtId="0" fontId="90" fillId="13" borderId="0"/>
    <xf numFmtId="0" fontId="8" fillId="13" borderId="0"/>
    <xf numFmtId="0" fontId="4" fillId="0" borderId="0"/>
    <xf numFmtId="0" fontId="90" fillId="17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3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3" borderId="0"/>
    <xf numFmtId="0" fontId="89" fillId="0" borderId="0"/>
    <xf numFmtId="0" fontId="8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3" borderId="0"/>
    <xf numFmtId="0" fontId="90" fillId="17" borderId="0"/>
    <xf numFmtId="0" fontId="90" fillId="13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90" fillId="17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3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90" fillId="13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8" fillId="13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8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4" fillId="0" borderId="0"/>
    <xf numFmtId="0" fontId="89" fillId="0" borderId="0"/>
    <xf numFmtId="0" fontId="90" fillId="13" borderId="0"/>
    <xf numFmtId="0" fontId="4" fillId="0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4" fillId="0" borderId="0"/>
    <xf numFmtId="0" fontId="4" fillId="0" borderId="0"/>
    <xf numFmtId="0" fontId="90" fillId="18" borderId="0"/>
    <xf numFmtId="0" fontId="8" fillId="18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8" borderId="0"/>
    <xf numFmtId="0" fontId="8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" fillId="18" borderId="0"/>
    <xf numFmtId="0" fontId="90" fillId="18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3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8" borderId="0"/>
    <xf numFmtId="0" fontId="89" fillId="0" borderId="0"/>
    <xf numFmtId="0" fontId="8" fillId="18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" fillId="18" borderId="0"/>
    <xf numFmtId="0" fontId="8" fillId="13" borderId="0"/>
    <xf numFmtId="0" fontId="90" fillId="13" borderId="0"/>
    <xf numFmtId="0" fontId="4" fillId="0" borderId="0"/>
    <xf numFmtId="0" fontId="90" fillId="18" borderId="0"/>
    <xf numFmtId="0" fontId="4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0" fillId="18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8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4" fillId="0" borderId="0"/>
    <xf numFmtId="0" fontId="90" fillId="18" borderId="0"/>
    <xf numFmtId="0" fontId="4" fillId="0" borderId="0"/>
    <xf numFmtId="0" fontId="89" fillId="0" borderId="0"/>
    <xf numFmtId="0" fontId="8" fillId="18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" fillId="16" borderId="0"/>
    <xf numFmtId="0" fontId="90" fillId="16" borderId="0"/>
    <xf numFmtId="0" fontId="89" fillId="0" borderId="0"/>
    <xf numFmtId="0" fontId="90" fillId="17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7" borderId="0"/>
    <xf numFmtId="0" fontId="8" fillId="16" borderId="0"/>
    <xf numFmtId="0" fontId="90" fillId="16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6" borderId="0"/>
    <xf numFmtId="0" fontId="90" fillId="16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90" fillId="17" borderId="0"/>
    <xf numFmtId="0" fontId="89" fillId="0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8" fillId="19" borderId="0"/>
    <xf numFmtId="0" fontId="4" fillId="0" borderId="0"/>
    <xf numFmtId="0" fontId="90" fillId="19" borderId="0"/>
    <xf numFmtId="0" fontId="4" fillId="0" borderId="0"/>
    <xf numFmtId="0" fontId="90" fillId="19" borderId="0"/>
    <xf numFmtId="0" fontId="89" fillId="0" borderId="0"/>
    <xf numFmtId="0" fontId="89" fillId="0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8" fillId="19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7" borderId="0"/>
    <xf numFmtId="0" fontId="8" fillId="17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8" fillId="19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8" fillId="19" borderId="0"/>
    <xf numFmtId="0" fontId="89" fillId="0" borderId="0"/>
    <xf numFmtId="0" fontId="90" fillId="19" borderId="0"/>
    <xf numFmtId="0" fontId="90" fillId="17" borderId="0"/>
    <xf numFmtId="0" fontId="8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" fillId="19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" fillId="19" borderId="0"/>
    <xf numFmtId="0" fontId="90" fillId="19" borderId="0"/>
    <xf numFmtId="0" fontId="4" fillId="0" borderId="0"/>
    <xf numFmtId="0" fontId="4" fillId="0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" fillId="19" borderId="0"/>
    <xf numFmtId="0" fontId="90" fillId="19" borderId="0"/>
    <xf numFmtId="0" fontId="4" fillId="0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" fillId="19" borderId="0"/>
    <xf numFmtId="0" fontId="90" fillId="19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9" borderId="0"/>
    <xf numFmtId="0" fontId="89" fillId="0" borderId="0"/>
    <xf numFmtId="0" fontId="90" fillId="19" borderId="0"/>
    <xf numFmtId="0" fontId="90" fillId="19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" fillId="20" borderId="0"/>
    <xf numFmtId="0" fontId="4" fillId="0" borderId="0"/>
    <xf numFmtId="0" fontId="91" fillId="20" borderId="0"/>
    <xf numFmtId="0" fontId="90" fillId="17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4" fillId="0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91" fillId="20" borderId="0"/>
    <xf numFmtId="0" fontId="91" fillId="20" borderId="0"/>
    <xf numFmtId="0" fontId="90" fillId="17" borderId="0"/>
    <xf numFmtId="0" fontId="91" fillId="20" borderId="0"/>
    <xf numFmtId="0" fontId="90" fillId="17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8" fillId="17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4" fillId="0" borderId="0"/>
    <xf numFmtId="0" fontId="91" fillId="17" borderId="0"/>
    <xf numFmtId="0" fontId="89" fillId="0" borderId="0"/>
    <xf numFmtId="0" fontId="4" fillId="0" borderId="0"/>
    <xf numFmtId="0" fontId="4" fillId="0" borderId="0"/>
    <xf numFmtId="0" fontId="91" fillId="17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0" fillId="16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8" fillId="16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90" fillId="16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9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8" borderId="0"/>
    <xf numFmtId="0" fontId="4" fillId="0" borderId="0"/>
    <xf numFmtId="0" fontId="91" fillId="18" borderId="0"/>
    <xf numFmtId="0" fontId="4" fillId="0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4" fillId="0" borderId="0"/>
    <xf numFmtId="0" fontId="91" fillId="18" borderId="0"/>
    <xf numFmtId="0" fontId="91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4" fillId="0" borderId="0"/>
    <xf numFmtId="0" fontId="91" fillId="18" borderId="0"/>
    <xf numFmtId="0" fontId="91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89" fillId="0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" fillId="18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89" fillId="0" borderId="0"/>
    <xf numFmtId="0" fontId="9" fillId="18" borderId="0"/>
    <xf numFmtId="0" fontId="91" fillId="18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8" borderId="0"/>
    <xf numFmtId="0" fontId="91" fillId="18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9" fillId="18" borderId="0"/>
    <xf numFmtId="0" fontId="91" fillId="18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91" fillId="18" borderId="0"/>
    <xf numFmtId="0" fontId="91" fillId="18" borderId="0"/>
    <xf numFmtId="0" fontId="91" fillId="18" borderId="0"/>
    <xf numFmtId="0" fontId="90" fillId="16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6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0" fillId="15" borderId="0"/>
    <xf numFmtId="0" fontId="9" fillId="21" borderId="0"/>
    <xf numFmtId="0" fontId="4" fillId="0" borderId="0"/>
    <xf numFmtId="0" fontId="91" fillId="21" borderId="0"/>
    <xf numFmtId="0" fontId="90" fillId="15" borderId="0"/>
    <xf numFmtId="0" fontId="89" fillId="0" borderId="0"/>
    <xf numFmtId="0" fontId="4" fillId="0" borderId="0"/>
    <xf numFmtId="0" fontId="91" fillId="21" borderId="0"/>
    <xf numFmtId="0" fontId="90" fillId="15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91" fillId="21" borderId="0"/>
    <xf numFmtId="0" fontId="8" fillId="15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9" fillId="21" borderId="0"/>
    <xf numFmtId="0" fontId="91" fillId="21" borderId="0"/>
    <xf numFmtId="0" fontId="4" fillId="0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90" fillId="15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2" borderId="0"/>
    <xf numFmtId="0" fontId="4" fillId="0" borderId="0"/>
    <xf numFmtId="0" fontId="91" fillId="22" borderId="0"/>
    <xf numFmtId="0" fontId="4" fillId="0" borderId="0"/>
    <xf numFmtId="0" fontId="91" fillId="22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0" fillId="15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1" fillId="22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9" fillId="23" borderId="0"/>
    <xf numFmtId="0" fontId="4" fillId="0" borderId="0"/>
    <xf numFmtId="0" fontId="91" fillId="23" borderId="0"/>
    <xf numFmtId="0" fontId="89" fillId="0" borderId="0"/>
    <xf numFmtId="0" fontId="4" fillId="0" borderId="0"/>
    <xf numFmtId="0" fontId="91" fillId="23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4" fillId="0" borderId="0"/>
    <xf numFmtId="0" fontId="91" fillId="23" borderId="0"/>
    <xf numFmtId="0" fontId="91" fillId="2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4" fillId="0" borderId="0"/>
    <xf numFmtId="0" fontId="91" fillId="23" borderId="0"/>
    <xf numFmtId="0" fontId="91" fillId="2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89" fillId="0" borderId="0"/>
    <xf numFmtId="0" fontId="91" fillId="23" borderId="0"/>
    <xf numFmtId="0" fontId="89" fillId="0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" fillId="23" borderId="0"/>
    <xf numFmtId="0" fontId="91" fillId="23" borderId="0"/>
    <xf numFmtId="0" fontId="4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4" fillId="0" borderId="0"/>
    <xf numFmtId="0" fontId="9" fillId="23" borderId="0"/>
    <xf numFmtId="0" fontId="91" fillId="23" borderId="0"/>
    <xf numFmtId="0" fontId="4" fillId="0" borderId="0"/>
    <xf numFmtId="0" fontId="90" fillId="14" borderId="0"/>
    <xf numFmtId="0" fontId="4" fillId="0" borderId="0"/>
    <xf numFmtId="0" fontId="8" fillId="14" borderId="0"/>
    <xf numFmtId="0" fontId="9" fillId="23" borderId="0"/>
    <xf numFmtId="0" fontId="91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" fillId="14" borderId="0"/>
    <xf numFmtId="0" fontId="9" fillId="23" borderId="0"/>
    <xf numFmtId="0" fontId="91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3" borderId="0"/>
    <xf numFmtId="0" fontId="91" fillId="23" borderId="0"/>
    <xf numFmtId="0" fontId="91" fillId="23" borderId="0"/>
    <xf numFmtId="0" fontId="90" fillId="14" borderId="0"/>
    <xf numFmtId="0" fontId="89" fillId="0" borderId="0"/>
    <xf numFmtId="0" fontId="8" fillId="14" borderId="0"/>
    <xf numFmtId="0" fontId="4" fillId="0" borderId="0"/>
    <xf numFmtId="0" fontId="90" fillId="14" borderId="0"/>
    <xf numFmtId="0" fontId="4" fillId="0" borderId="0"/>
    <xf numFmtId="0" fontId="90" fillId="14" borderId="0"/>
    <xf numFmtId="0" fontId="89" fillId="0" borderId="0"/>
    <xf numFmtId="0" fontId="90" fillId="14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90" fillId="14" borderId="0"/>
    <xf numFmtId="0" fontId="8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8" fillId="14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" fillId="14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" fillId="14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4" fillId="0" borderId="0"/>
    <xf numFmtId="0" fontId="90" fillId="14" borderId="0"/>
    <xf numFmtId="0" fontId="4" fillId="0" borderId="0"/>
    <xf numFmtId="0" fontId="8" fillId="14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4" fillId="0" borderId="0"/>
    <xf numFmtId="0" fontId="90" fillId="13" borderId="0"/>
    <xf numFmtId="0" fontId="4" fillId="0" borderId="0"/>
    <xf numFmtId="0" fontId="8" fillId="13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4" fillId="0" borderId="0"/>
    <xf numFmtId="0" fontId="8" fillId="12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4" fillId="0" borderId="0"/>
    <xf numFmtId="0" fontId="90" fillId="11" borderId="0"/>
    <xf numFmtId="0" fontId="4" fillId="0" borderId="0"/>
    <xf numFmtId="0" fontId="8" fillId="11" borderId="0"/>
    <xf numFmtId="0" fontId="90" fillId="10" borderId="0"/>
    <xf numFmtId="0" fontId="90" fillId="10" borderId="0"/>
    <xf numFmtId="0" fontId="116" fillId="32" borderId="0"/>
    <xf numFmtId="0" fontId="90" fillId="10" borderId="0"/>
    <xf numFmtId="0" fontId="116" fillId="32" borderId="0"/>
    <xf numFmtId="0" fontId="89" fillId="0" borderId="0"/>
    <xf numFmtId="0" fontId="116" fillId="32" borderId="0"/>
    <xf numFmtId="0" fontId="89" fillId="0" borderId="0"/>
    <xf numFmtId="0" fontId="116" fillId="32" borderId="0"/>
    <xf numFmtId="0" fontId="4" fillId="0" borderId="0"/>
    <xf numFmtId="0" fontId="116" fillId="32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4" fillId="0" borderId="0"/>
    <xf numFmtId="0" fontId="116" fillId="32" borderId="0"/>
    <xf numFmtId="0" fontId="90" fillId="10" borderId="0"/>
    <xf numFmtId="0" fontId="90" fillId="10" borderId="0"/>
    <xf numFmtId="0" fontId="90" fillId="10" borderId="0"/>
    <xf numFmtId="0" fontId="116" fillId="32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17" borderId="0"/>
    <xf numFmtId="0" fontId="4" fillId="0" borderId="0"/>
    <xf numFmtId="0" fontId="91" fillId="17" borderId="0"/>
    <xf numFmtId="0" fontId="4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8" borderId="0"/>
    <xf numFmtId="0" fontId="4" fillId="0" borderId="0"/>
    <xf numFmtId="0" fontId="91" fillId="18" borderId="0"/>
    <xf numFmtId="0" fontId="4" fillId="0" borderId="0"/>
    <xf numFmtId="0" fontId="91" fillId="18" borderId="0"/>
    <xf numFmtId="0" fontId="89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4" fillId="0" borderId="0"/>
    <xf numFmtId="0" fontId="91" fillId="18" borderId="0"/>
    <xf numFmtId="0" fontId="91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4" fillId="0" borderId="0"/>
    <xf numFmtId="0" fontId="91" fillId="18" borderId="0"/>
    <xf numFmtId="0" fontId="91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89" fillId="0" borderId="0"/>
    <xf numFmtId="0" fontId="91" fillId="18" borderId="0"/>
    <xf numFmtId="0" fontId="91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18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" fillId="18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" fillId="18" borderId="0"/>
    <xf numFmtId="0" fontId="91" fillId="18" borderId="0"/>
    <xf numFmtId="0" fontId="4" fillId="0" borderId="0"/>
    <xf numFmtId="0" fontId="4" fillId="0" borderId="0"/>
    <xf numFmtId="0" fontId="9" fillId="18" borderId="0"/>
    <xf numFmtId="0" fontId="91" fillId="18" borderId="0"/>
    <xf numFmtId="0" fontId="4" fillId="0" borderId="0"/>
    <xf numFmtId="0" fontId="4" fillId="0" borderId="0"/>
    <xf numFmtId="0" fontId="9" fillId="18" borderId="0"/>
    <xf numFmtId="0" fontId="91" fillId="18" borderId="0"/>
    <xf numFmtId="0" fontId="4" fillId="0" borderId="0"/>
    <xf numFmtId="0" fontId="4" fillId="0" borderId="0"/>
    <xf numFmtId="0" fontId="4" fillId="0" borderId="0"/>
    <xf numFmtId="0" fontId="91" fillId="18" borderId="0"/>
    <xf numFmtId="0" fontId="91" fillId="18" borderId="0"/>
    <xf numFmtId="0" fontId="91" fillId="18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91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8" borderId="0"/>
    <xf numFmtId="0" fontId="89" fillId="0" borderId="0"/>
    <xf numFmtId="0" fontId="91" fillId="18" borderId="0"/>
    <xf numFmtId="0" fontId="91" fillId="18" borderId="0"/>
    <xf numFmtId="0" fontId="9" fillId="21" borderId="0"/>
    <xf numFmtId="0" fontId="4" fillId="0" borderId="0"/>
    <xf numFmtId="0" fontId="91" fillId="21" borderId="0"/>
    <xf numFmtId="0" fontId="4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2" borderId="0"/>
    <xf numFmtId="0" fontId="4" fillId="0" borderId="0"/>
    <xf numFmtId="0" fontId="91" fillId="22" borderId="0"/>
    <xf numFmtId="0" fontId="4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3" borderId="0"/>
    <xf numFmtId="0" fontId="4" fillId="0" borderId="0"/>
    <xf numFmtId="0" fontId="91" fillId="23" borderId="0"/>
    <xf numFmtId="0" fontId="4" fillId="0" borderId="0"/>
    <xf numFmtId="0" fontId="91" fillId="23" borderId="0"/>
    <xf numFmtId="0" fontId="89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4" fillId="0" borderId="0"/>
    <xf numFmtId="0" fontId="91" fillId="23" borderId="0"/>
    <xf numFmtId="0" fontId="91" fillId="2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4" fillId="0" borderId="0"/>
    <xf numFmtId="0" fontId="91" fillId="23" borderId="0"/>
    <xf numFmtId="0" fontId="91" fillId="2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89" fillId="0" borderId="0"/>
    <xf numFmtId="0" fontId="91" fillId="23" borderId="0"/>
    <xf numFmtId="0" fontId="91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" fillId="23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" fillId="23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" fillId="23" borderId="0"/>
    <xf numFmtId="0" fontId="91" fillId="23" borderId="0"/>
    <xf numFmtId="0" fontId="4" fillId="0" borderId="0"/>
    <xf numFmtId="0" fontId="4" fillId="0" borderId="0"/>
    <xf numFmtId="0" fontId="9" fillId="23" borderId="0"/>
    <xf numFmtId="0" fontId="91" fillId="23" borderId="0"/>
    <xf numFmtId="0" fontId="4" fillId="0" borderId="0"/>
    <xf numFmtId="0" fontId="4" fillId="0" borderId="0"/>
    <xf numFmtId="0" fontId="9" fillId="23" borderId="0"/>
    <xf numFmtId="0" fontId="91" fillId="23" borderId="0"/>
    <xf numFmtId="0" fontId="4" fillId="0" borderId="0"/>
    <xf numFmtId="0" fontId="4" fillId="0" borderId="0"/>
    <xf numFmtId="0" fontId="4" fillId="0" borderId="0"/>
    <xf numFmtId="0" fontId="91" fillId="23" borderId="0"/>
    <xf numFmtId="0" fontId="91" fillId="23" borderId="0"/>
    <xf numFmtId="0" fontId="91" fillId="23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91" fillId="2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3" borderId="0"/>
    <xf numFmtId="0" fontId="89" fillId="0" borderId="0"/>
    <xf numFmtId="0" fontId="91" fillId="23" borderId="0"/>
    <xf numFmtId="0" fontId="91" fillId="23" borderId="0"/>
    <xf numFmtId="0" fontId="5" fillId="0" borderId="0"/>
  </cellStyleXfs>
  <cellXfs count="227">
    <xf numFmtId="0" fontId="0" fillId="0" borderId="0" xfId="0"/>
    <xf numFmtId="0" fontId="4" fillId="0" borderId="0" xfId="2"/>
    <xf numFmtId="0" fontId="60" fillId="0" borderId="0" xfId="2" applyFont="1"/>
    <xf numFmtId="0" fontId="4" fillId="0" borderId="0" xfId="2" applyAlignment="1">
      <alignment horizontal="center"/>
    </xf>
    <xf numFmtId="0" fontId="4" fillId="0" borderId="0" xfId="2" applyAlignment="1">
      <alignment horizontal="center" vertical="center" wrapText="1"/>
    </xf>
    <xf numFmtId="0" fontId="60" fillId="0" borderId="0" xfId="2" applyFont="1" applyAlignment="1">
      <alignment horizontal="center" vertical="center" wrapText="1"/>
    </xf>
    <xf numFmtId="0" fontId="4" fillId="0" borderId="0" xfId="5"/>
    <xf numFmtId="0" fontId="60" fillId="0" borderId="0" xfId="5" applyFont="1"/>
    <xf numFmtId="0" fontId="4" fillId="0" borderId="0" xfId="5" applyAlignment="1">
      <alignment horizontal="center"/>
    </xf>
    <xf numFmtId="0" fontId="144" fillId="0" borderId="0" xfId="5" applyFont="1"/>
    <xf numFmtId="0" fontId="144" fillId="0" borderId="0" xfId="2" applyFont="1"/>
    <xf numFmtId="0" fontId="145" fillId="0" borderId="0" xfId="2" applyFont="1" applyAlignment="1">
      <alignment horizontal="center" vertical="center" wrapText="1"/>
    </xf>
    <xf numFmtId="167" fontId="4" fillId="2" borderId="25" xfId="2" applyNumberFormat="1" applyFill="1" applyBorder="1" applyAlignment="1">
      <alignment horizontal="center" vertical="center" wrapText="1"/>
    </xf>
    <xf numFmtId="4" fontId="4" fillId="33" borderId="37" xfId="2" applyNumberFormat="1" applyFill="1" applyBorder="1" applyAlignment="1">
      <alignment horizontal="center" vertical="center" wrapText="1"/>
    </xf>
    <xf numFmtId="0" fontId="147" fillId="0" borderId="0" xfId="41002" applyFont="1" applyAlignment="1">
      <alignment horizontal="center"/>
    </xf>
    <xf numFmtId="0" fontId="4" fillId="2" borderId="0" xfId="5" applyFill="1" applyAlignment="1">
      <alignment horizontal="center"/>
    </xf>
    <xf numFmtId="49" fontId="4" fillId="2" borderId="1" xfId="17020" applyNumberFormat="1" applyFont="1" applyFill="1" applyBorder="1" applyAlignment="1">
      <alignment horizontal="left" vertical="center" wrapText="1"/>
    </xf>
    <xf numFmtId="165" fontId="4" fillId="0" borderId="0" xfId="2" applyNumberFormat="1"/>
    <xf numFmtId="4" fontId="60" fillId="0" borderId="0" xfId="2" applyNumberFormat="1" applyFont="1" applyAlignment="1">
      <alignment horizontal="center" vertical="center" wrapText="1"/>
    </xf>
    <xf numFmtId="4" fontId="4" fillId="0" borderId="0" xfId="2" applyNumberFormat="1"/>
    <xf numFmtId="0" fontId="144" fillId="0" borderId="0" xfId="2" applyFont="1" applyFill="1"/>
    <xf numFmtId="0" fontId="144" fillId="0" borderId="0" xfId="5" applyFont="1" applyFill="1"/>
    <xf numFmtId="167" fontId="4" fillId="33" borderId="0" xfId="2" applyNumberFormat="1" applyFill="1" applyBorder="1" applyAlignment="1">
      <alignment horizontal="center" vertical="center" wrapText="1"/>
    </xf>
    <xf numFmtId="49" fontId="4" fillId="2" borderId="46" xfId="17020" applyNumberFormat="1" applyFont="1" applyFill="1" applyBorder="1" applyAlignment="1">
      <alignment horizontal="center" vertical="center" wrapText="1"/>
    </xf>
    <xf numFmtId="0" fontId="4" fillId="2" borderId="23" xfId="17021" applyFont="1" applyFill="1" applyBorder="1" applyAlignment="1">
      <alignment horizontal="center" vertical="center" wrapText="1"/>
    </xf>
    <xf numFmtId="0" fontId="4" fillId="2" borderId="22" xfId="2" applyFill="1" applyBorder="1" applyAlignment="1">
      <alignment horizontal="center" vertical="center" wrapText="1"/>
    </xf>
    <xf numFmtId="0" fontId="4" fillId="2" borderId="45" xfId="2" applyFill="1" applyBorder="1" applyAlignment="1">
      <alignment horizontal="center" vertical="center" wrapText="1"/>
    </xf>
    <xf numFmtId="0" fontId="4" fillId="2" borderId="21" xfId="2" applyFill="1" applyBorder="1" applyAlignment="1">
      <alignment horizontal="center" vertical="center" wrapText="1"/>
    </xf>
    <xf numFmtId="0" fontId="4" fillId="2" borderId="23" xfId="2" applyFill="1" applyBorder="1" applyAlignment="1">
      <alignment horizontal="center" vertical="center" wrapText="1"/>
    </xf>
    <xf numFmtId="0" fontId="4" fillId="2" borderId="40" xfId="17021" applyFont="1" applyFill="1" applyBorder="1" applyAlignment="1">
      <alignment horizontal="center" vertical="center" wrapText="1"/>
    </xf>
    <xf numFmtId="0" fontId="4" fillId="2" borderId="31" xfId="17021" applyFont="1" applyFill="1" applyBorder="1" applyAlignment="1">
      <alignment horizontal="center" vertical="center" wrapText="1"/>
    </xf>
    <xf numFmtId="0" fontId="4" fillId="2" borderId="51" xfId="17021" applyFont="1" applyFill="1" applyBorder="1" applyAlignment="1">
      <alignment horizontal="center" vertical="center" wrapText="1"/>
    </xf>
    <xf numFmtId="0" fontId="4" fillId="2" borderId="33" xfId="17021" applyFont="1" applyFill="1" applyBorder="1" applyAlignment="1">
      <alignment horizontal="center" vertical="center" wrapText="1"/>
    </xf>
    <xf numFmtId="0" fontId="4" fillId="2" borderId="32" xfId="17021" applyFont="1" applyFill="1" applyBorder="1" applyAlignment="1">
      <alignment horizontal="center" vertical="center" wrapText="1"/>
    </xf>
    <xf numFmtId="0" fontId="4" fillId="2" borderId="31" xfId="2" applyFill="1" applyBorder="1" applyAlignment="1">
      <alignment horizontal="center" vertical="center" wrapText="1"/>
    </xf>
    <xf numFmtId="0" fontId="4" fillId="2" borderId="32" xfId="2" applyFill="1" applyBorder="1" applyAlignment="1">
      <alignment horizontal="center" vertical="center" wrapText="1"/>
    </xf>
    <xf numFmtId="49" fontId="4" fillId="2" borderId="19" xfId="17020" applyNumberFormat="1" applyFont="1" applyFill="1" applyBorder="1" applyAlignment="1">
      <alignment horizontal="left" vertical="center" wrapText="1"/>
    </xf>
    <xf numFmtId="49" fontId="4" fillId="2" borderId="1" xfId="17020" applyNumberFormat="1" applyFont="1" applyFill="1" applyBorder="1" applyAlignment="1">
      <alignment vertical="center" wrapText="1"/>
    </xf>
    <xf numFmtId="0" fontId="4" fillId="2" borderId="1" xfId="17020" applyFont="1" applyFill="1" applyBorder="1" applyAlignment="1">
      <alignment horizontal="center" vertical="center" wrapText="1"/>
    </xf>
    <xf numFmtId="0" fontId="4" fillId="2" borderId="46" xfId="17020" applyFont="1" applyFill="1" applyBorder="1" applyAlignment="1">
      <alignment horizontal="center" vertical="center" wrapText="1"/>
    </xf>
    <xf numFmtId="0" fontId="4" fillId="2" borderId="20" xfId="17020" applyFont="1" applyFill="1" applyBorder="1" applyAlignment="1">
      <alignment horizontal="center" vertical="center" wrapText="1"/>
    </xf>
    <xf numFmtId="167" fontId="4" fillId="2" borderId="1" xfId="2" applyNumberFormat="1" applyFill="1" applyBorder="1" applyAlignment="1">
      <alignment horizontal="center" vertical="center" wrapText="1"/>
    </xf>
    <xf numFmtId="49" fontId="4" fillId="2" borderId="20" xfId="1702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4" fillId="34" borderId="33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left" vertical="center" wrapText="1"/>
    </xf>
    <xf numFmtId="49" fontId="145" fillId="2" borderId="16" xfId="2" applyNumberFormat="1" applyFont="1" applyFill="1" applyBorder="1" applyAlignment="1">
      <alignment horizontal="center" vertical="center" wrapText="1"/>
    </xf>
    <xf numFmtId="49" fontId="145" fillId="2" borderId="17" xfId="2" applyNumberFormat="1" applyFont="1" applyFill="1" applyBorder="1" applyAlignment="1">
      <alignment horizontal="center" vertical="center" wrapText="1"/>
    </xf>
    <xf numFmtId="49" fontId="145" fillId="2" borderId="50" xfId="2" applyNumberFormat="1" applyFont="1" applyFill="1" applyBorder="1" applyAlignment="1">
      <alignment horizontal="center" vertical="center" wrapText="1"/>
    </xf>
    <xf numFmtId="167" fontId="146" fillId="2" borderId="1" xfId="2" applyNumberFormat="1" applyFont="1" applyFill="1" applyBorder="1" applyAlignment="1">
      <alignment horizontal="center" vertical="center" wrapText="1"/>
    </xf>
    <xf numFmtId="49" fontId="145" fillId="2" borderId="19" xfId="2" applyNumberFormat="1" applyFont="1" applyFill="1" applyBorder="1" applyAlignment="1">
      <alignment horizontal="center" vertical="center" wrapText="1"/>
    </xf>
    <xf numFmtId="49" fontId="145" fillId="2" borderId="1" xfId="2" applyNumberFormat="1" applyFont="1" applyFill="1" applyBorder="1" applyAlignment="1">
      <alignment horizontal="center" vertical="center" wrapText="1"/>
    </xf>
    <xf numFmtId="49" fontId="145" fillId="2" borderId="46" xfId="2" applyNumberFormat="1" applyFont="1" applyFill="1" applyBorder="1" applyAlignment="1">
      <alignment horizontal="center" vertical="center" wrapText="1"/>
    </xf>
    <xf numFmtId="49" fontId="145" fillId="2" borderId="21" xfId="2" applyNumberFormat="1" applyFont="1" applyFill="1" applyBorder="1" applyAlignment="1">
      <alignment horizontal="center" vertical="center" wrapText="1"/>
    </xf>
    <xf numFmtId="49" fontId="145" fillId="2" borderId="22" xfId="2" applyNumberFormat="1" applyFont="1" applyFill="1" applyBorder="1" applyAlignment="1">
      <alignment horizontal="center" vertical="center" wrapText="1"/>
    </xf>
    <xf numFmtId="49" fontId="145" fillId="2" borderId="45" xfId="2" applyNumberFormat="1" applyFont="1" applyFill="1" applyBorder="1" applyAlignment="1">
      <alignment horizontal="center" vertical="center" wrapText="1"/>
    </xf>
    <xf numFmtId="49" fontId="4" fillId="2" borderId="16" xfId="17020" applyNumberFormat="1" applyFont="1" applyFill="1" applyBorder="1" applyAlignment="1">
      <alignment horizontal="left" vertical="center" wrapText="1"/>
    </xf>
    <xf numFmtId="49" fontId="4" fillId="2" borderId="31" xfId="17020" applyNumberFormat="1" applyFont="1" applyFill="1" applyBorder="1" applyAlignment="1">
      <alignment horizontal="left" vertical="center" wrapText="1"/>
    </xf>
    <xf numFmtId="49" fontId="4" fillId="2" borderId="51" xfId="17020" applyNumberFormat="1" applyFont="1" applyFill="1" applyBorder="1" applyAlignment="1">
      <alignment horizontal="center" vertical="center" wrapText="1"/>
    </xf>
    <xf numFmtId="49" fontId="4" fillId="2" borderId="21" xfId="17020" applyNumberFormat="1" applyFont="1" applyFill="1" applyBorder="1" applyAlignment="1">
      <alignment horizontal="left" vertical="center" wrapText="1"/>
    </xf>
    <xf numFmtId="49" fontId="4" fillId="2" borderId="28" xfId="17020" applyNumberFormat="1" applyFont="1" applyFill="1" applyBorder="1" applyAlignment="1">
      <alignment horizontal="left" vertical="center" wrapText="1"/>
    </xf>
    <xf numFmtId="49" fontId="4" fillId="2" borderId="38" xfId="17020" applyNumberFormat="1" applyFont="1" applyFill="1" applyBorder="1" applyAlignment="1">
      <alignment horizontal="center" vertical="center" wrapText="1"/>
    </xf>
    <xf numFmtId="165" fontId="4" fillId="2" borderId="35" xfId="2" applyNumberFormat="1" applyFill="1" applyBorder="1" applyAlignment="1" applyProtection="1">
      <alignment horizontal="center" vertical="center" wrapText="1"/>
      <protection locked="0"/>
    </xf>
    <xf numFmtId="49" fontId="145" fillId="2" borderId="18" xfId="2" applyNumberFormat="1" applyFont="1" applyFill="1" applyBorder="1" applyAlignment="1">
      <alignment horizontal="center" vertical="center" wrapText="1"/>
    </xf>
    <xf numFmtId="167" fontId="146" fillId="2" borderId="24" xfId="2" applyNumberFormat="1" applyFont="1" applyFill="1" applyBorder="1" applyAlignment="1">
      <alignment horizontal="center" vertical="center" wrapText="1"/>
    </xf>
    <xf numFmtId="167" fontId="146" fillId="2" borderId="17" xfId="2" applyNumberFormat="1" applyFont="1" applyFill="1" applyBorder="1" applyAlignment="1">
      <alignment horizontal="center" vertical="center" wrapText="1"/>
    </xf>
    <xf numFmtId="49" fontId="145" fillId="2" borderId="20" xfId="2" applyNumberFormat="1" applyFont="1" applyFill="1" applyBorder="1" applyAlignment="1">
      <alignment horizontal="center" vertical="center" wrapText="1"/>
    </xf>
    <xf numFmtId="167" fontId="146" fillId="2" borderId="25" xfId="2" applyNumberFormat="1" applyFont="1" applyFill="1" applyBorder="1" applyAlignment="1">
      <alignment horizontal="center" vertical="center" wrapText="1"/>
    </xf>
    <xf numFmtId="49" fontId="145" fillId="2" borderId="23" xfId="2" applyNumberFormat="1" applyFont="1" applyFill="1" applyBorder="1" applyAlignment="1">
      <alignment horizontal="center" vertical="center" wrapText="1"/>
    </xf>
    <xf numFmtId="167" fontId="146" fillId="2" borderId="26" xfId="2" applyNumberFormat="1" applyFont="1" applyFill="1" applyBorder="1" applyAlignment="1">
      <alignment horizontal="center" vertical="center" wrapText="1"/>
    </xf>
    <xf numFmtId="167" fontId="146" fillId="2" borderId="22" xfId="2" applyNumberFormat="1" applyFont="1" applyFill="1" applyBorder="1" applyAlignment="1">
      <alignment horizontal="center" vertical="center" wrapText="1"/>
    </xf>
    <xf numFmtId="49" fontId="145" fillId="2" borderId="31" xfId="2" applyNumberFormat="1" applyFont="1" applyFill="1" applyBorder="1" applyAlignment="1">
      <alignment horizontal="center" vertical="center" wrapText="1"/>
    </xf>
    <xf numFmtId="49" fontId="145" fillId="2" borderId="32" xfId="2" applyNumberFormat="1" applyFont="1" applyFill="1" applyBorder="1" applyAlignment="1">
      <alignment horizontal="center" vertical="center" wrapText="1"/>
    </xf>
    <xf numFmtId="167" fontId="146" fillId="2" borderId="33" xfId="2" applyNumberFormat="1" applyFont="1" applyFill="1" applyBorder="1" applyAlignment="1">
      <alignment horizontal="center" vertical="center" wrapText="1"/>
    </xf>
    <xf numFmtId="167" fontId="146" fillId="2" borderId="31" xfId="2" applyNumberFormat="1" applyFont="1" applyFill="1" applyBorder="1" applyAlignment="1">
      <alignment horizontal="center" vertical="center" wrapText="1"/>
    </xf>
    <xf numFmtId="168" fontId="4" fillId="2" borderId="1" xfId="17020" applyNumberFormat="1" applyFont="1" applyFill="1" applyBorder="1" applyAlignment="1">
      <alignment horizontal="center" vertical="center" wrapText="1"/>
    </xf>
    <xf numFmtId="168" fontId="4" fillId="2" borderId="19" xfId="17020" applyNumberFormat="1" applyFont="1" applyFill="1" applyBorder="1" applyAlignment="1">
      <alignment horizontal="center" vertical="center" wrapText="1"/>
    </xf>
    <xf numFmtId="168" fontId="4" fillId="2" borderId="20" xfId="1702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20" xfId="0" applyNumberFormat="1" applyFont="1" applyFill="1" applyBorder="1" applyAlignment="1">
      <alignment horizontal="center" vertical="center" wrapText="1"/>
    </xf>
    <xf numFmtId="168" fontId="148" fillId="2" borderId="1" xfId="2" applyNumberFormat="1" applyFont="1" applyFill="1" applyBorder="1" applyAlignment="1">
      <alignment horizontal="center" vertical="center"/>
    </xf>
    <xf numFmtId="168" fontId="4" fillId="2" borderId="19" xfId="2" applyNumberFormat="1" applyFill="1" applyBorder="1" applyAlignment="1">
      <alignment vertical="center" wrapText="1"/>
    </xf>
    <xf numFmtId="168" fontId="4" fillId="2" borderId="1" xfId="2" applyNumberFormat="1" applyFill="1" applyBorder="1" applyAlignment="1">
      <alignment vertical="center" wrapText="1"/>
    </xf>
    <xf numFmtId="168" fontId="4" fillId="2" borderId="20" xfId="2" applyNumberFormat="1" applyFill="1" applyBorder="1" applyAlignment="1">
      <alignment vertical="center" wrapText="1"/>
    </xf>
    <xf numFmtId="168" fontId="146" fillId="2" borderId="1" xfId="2" applyNumberFormat="1" applyFont="1" applyFill="1" applyBorder="1" applyAlignment="1">
      <alignment horizontal="center" vertical="center" wrapText="1"/>
    </xf>
    <xf numFmtId="168" fontId="146" fillId="2" borderId="20" xfId="2" applyNumberFormat="1" applyFont="1" applyFill="1" applyBorder="1" applyAlignment="1">
      <alignment horizontal="center" vertical="center" wrapText="1"/>
    </xf>
    <xf numFmtId="168" fontId="4" fillId="2" borderId="21" xfId="17020" applyNumberFormat="1" applyFont="1" applyFill="1" applyBorder="1" applyAlignment="1">
      <alignment horizontal="center" vertical="center" wrapText="1"/>
    </xf>
    <xf numFmtId="168" fontId="4" fillId="2" borderId="26" xfId="17020" applyNumberFormat="1" applyFont="1" applyFill="1" applyBorder="1" applyAlignment="1">
      <alignment horizontal="center" vertical="center" wrapText="1"/>
    </xf>
    <xf numFmtId="168" fontId="4" fillId="2" borderId="22" xfId="17020" applyNumberFormat="1" applyFont="1" applyFill="1" applyBorder="1" applyAlignment="1">
      <alignment horizontal="center" vertical="center" wrapText="1"/>
    </xf>
    <xf numFmtId="168" fontId="4" fillId="2" borderId="23" xfId="17020" applyNumberFormat="1" applyFont="1" applyFill="1" applyBorder="1" applyAlignment="1">
      <alignment horizontal="center" vertical="center" wrapText="1"/>
    </xf>
    <xf numFmtId="168" fontId="4" fillId="2" borderId="25" xfId="17020" applyNumberFormat="1" applyFont="1" applyFill="1" applyBorder="1" applyAlignment="1">
      <alignment horizontal="center" vertical="center" wrapText="1"/>
    </xf>
    <xf numFmtId="168" fontId="4" fillId="2" borderId="25" xfId="2" applyNumberForma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</xf>
    <xf numFmtId="168" fontId="4" fillId="2" borderId="20" xfId="2" applyNumberFormat="1" applyFill="1" applyBorder="1" applyAlignment="1">
      <alignment horizontal="center" vertical="center" wrapText="1"/>
    </xf>
    <xf numFmtId="168" fontId="4" fillId="2" borderId="25" xfId="2" applyNumberFormat="1" applyFill="1" applyBorder="1" applyAlignment="1" applyProtection="1">
      <alignment horizontal="center" vertical="center" wrapText="1"/>
      <protection locked="0"/>
    </xf>
    <xf numFmtId="168" fontId="4" fillId="2" borderId="1" xfId="2" applyNumberFormat="1" applyFill="1" applyBorder="1" applyAlignment="1" applyProtection="1">
      <alignment horizontal="center" vertical="center" wrapText="1"/>
      <protection locked="0"/>
    </xf>
    <xf numFmtId="168" fontId="4" fillId="2" borderId="1" xfId="2" applyNumberFormat="1" applyFill="1" applyBorder="1" applyAlignment="1">
      <alignment horizontal="center" vertical="center" wrapText="1"/>
    </xf>
    <xf numFmtId="168" fontId="4" fillId="2" borderId="25" xfId="17020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17020" applyNumberFormat="1" applyFont="1" applyFill="1" applyBorder="1" applyAlignment="1" applyProtection="1">
      <alignment horizontal="center" vertical="center" wrapText="1"/>
      <protection locked="0"/>
    </xf>
    <xf numFmtId="168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39" xfId="0" applyNumberFormat="1" applyFont="1" applyFill="1" applyBorder="1" applyAlignment="1">
      <alignment horizontal="center" vertical="center" wrapText="1"/>
    </xf>
    <xf numFmtId="168" fontId="4" fillId="2" borderId="25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168" fontId="4" fillId="34" borderId="41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41" xfId="0" applyNumberFormat="1" applyFont="1" applyFill="1" applyBorder="1" applyAlignment="1">
      <alignment horizontal="center" vertical="center" wrapText="1"/>
    </xf>
    <xf numFmtId="168" fontId="4" fillId="2" borderId="37" xfId="2" applyNumberFormat="1" applyFill="1" applyBorder="1" applyAlignment="1">
      <alignment horizontal="center" vertical="center" wrapText="1"/>
    </xf>
    <xf numFmtId="168" fontId="4" fillId="2" borderId="35" xfId="2" applyNumberFormat="1" applyFill="1" applyBorder="1" applyAlignment="1">
      <alignment horizontal="center" vertical="center" wrapText="1"/>
    </xf>
    <xf numFmtId="168" fontId="4" fillId="2" borderId="36" xfId="2" applyNumberFormat="1" applyFill="1" applyBorder="1" applyAlignment="1">
      <alignment horizontal="center" vertical="center" wrapText="1"/>
    </xf>
    <xf numFmtId="168" fontId="4" fillId="2" borderId="44" xfId="2" applyNumberFormat="1" applyFill="1" applyBorder="1" applyAlignment="1">
      <alignment horizontal="center" vertical="center" wrapText="1"/>
    </xf>
    <xf numFmtId="168" fontId="145" fillId="2" borderId="24" xfId="2" applyNumberFormat="1" applyFont="1" applyFill="1" applyBorder="1" applyAlignment="1">
      <alignment horizontal="center" vertical="center" wrapText="1"/>
    </xf>
    <xf numFmtId="168" fontId="145" fillId="2" borderId="17" xfId="2" applyNumberFormat="1" applyFont="1" applyFill="1" applyBorder="1" applyAlignment="1">
      <alignment horizontal="center" vertical="center" wrapText="1"/>
    </xf>
    <xf numFmtId="168" fontId="145" fillId="2" borderId="18" xfId="2" applyNumberFormat="1" applyFont="1" applyFill="1" applyBorder="1" applyAlignment="1">
      <alignment horizontal="center" vertical="center" wrapText="1"/>
    </xf>
    <xf numFmtId="168" fontId="145" fillId="2" borderId="25" xfId="2" applyNumberFormat="1" applyFont="1" applyFill="1" applyBorder="1" applyAlignment="1">
      <alignment horizontal="center" vertical="center" wrapText="1"/>
    </xf>
    <xf numFmtId="168" fontId="145" fillId="2" borderId="1" xfId="2" applyNumberFormat="1" applyFont="1" applyFill="1" applyBorder="1" applyAlignment="1">
      <alignment horizontal="center" vertical="center" wrapText="1"/>
    </xf>
    <xf numFmtId="168" fontId="145" fillId="2" borderId="20" xfId="2" applyNumberFormat="1" applyFont="1" applyFill="1" applyBorder="1" applyAlignment="1">
      <alignment horizontal="center" vertical="center" wrapText="1"/>
    </xf>
    <xf numFmtId="168" fontId="145" fillId="2" borderId="26" xfId="2" applyNumberFormat="1" applyFont="1" applyFill="1" applyBorder="1" applyAlignment="1">
      <alignment horizontal="center" vertical="center" wrapText="1"/>
    </xf>
    <xf numFmtId="168" fontId="145" fillId="2" borderId="22" xfId="2" applyNumberFormat="1" applyFont="1" applyFill="1" applyBorder="1" applyAlignment="1">
      <alignment horizontal="center" vertical="center" wrapText="1"/>
    </xf>
    <xf numFmtId="168" fontId="145" fillId="2" borderId="23" xfId="2" applyNumberFormat="1" applyFont="1" applyFill="1" applyBorder="1" applyAlignment="1">
      <alignment horizontal="center" vertical="center" wrapText="1"/>
    </xf>
    <xf numFmtId="168" fontId="4" fillId="2" borderId="33" xfId="17020" applyNumberFormat="1" applyFont="1" applyFill="1" applyBorder="1" applyAlignment="1" applyProtection="1">
      <alignment horizontal="center" vertical="center" wrapText="1"/>
      <protection locked="0"/>
    </xf>
    <xf numFmtId="168" fontId="4" fillId="2" borderId="31" xfId="17020" applyNumberFormat="1" applyFont="1" applyFill="1" applyBorder="1" applyAlignment="1" applyProtection="1">
      <alignment horizontal="center" vertical="center" wrapText="1"/>
      <protection locked="0"/>
    </xf>
    <xf numFmtId="168" fontId="4" fillId="2" borderId="32" xfId="17020" applyNumberFormat="1" applyFont="1" applyFill="1" applyBorder="1" applyAlignment="1">
      <alignment horizontal="center" vertical="center" wrapText="1"/>
    </xf>
    <xf numFmtId="168" fontId="4" fillId="2" borderId="33" xfId="17020" applyNumberFormat="1" applyFont="1" applyFill="1" applyBorder="1" applyAlignment="1">
      <alignment horizontal="center" vertical="center" wrapText="1"/>
    </xf>
    <xf numFmtId="168" fontId="4" fillId="2" borderId="31" xfId="17020" applyNumberFormat="1" applyFont="1" applyFill="1" applyBorder="1" applyAlignment="1">
      <alignment horizontal="center" vertical="center" wrapText="1"/>
    </xf>
    <xf numFmtId="168" fontId="4" fillId="2" borderId="32" xfId="2" applyNumberFormat="1" applyFill="1" applyBorder="1" applyAlignment="1">
      <alignment vertical="center" wrapText="1"/>
    </xf>
    <xf numFmtId="168" fontId="4" fillId="2" borderId="25" xfId="1" applyNumberFormat="1" applyFont="1" applyFill="1" applyBorder="1" applyAlignment="1" applyProtection="1">
      <alignment horizontal="center" vertical="center" wrapText="1"/>
    </xf>
    <xf numFmtId="168" fontId="4" fillId="2" borderId="1" xfId="2" applyNumberFormat="1" applyFill="1" applyBorder="1" applyAlignment="1">
      <alignment horizontal="center"/>
    </xf>
    <xf numFmtId="168" fontId="4" fillId="2" borderId="25" xfId="2" applyNumberFormat="1" applyFill="1" applyBorder="1" applyAlignment="1" applyProtection="1">
      <alignment horizontal="center" vertical="center"/>
      <protection locked="0"/>
    </xf>
    <xf numFmtId="168" fontId="4" fillId="2" borderId="1" xfId="2" applyNumberFormat="1" applyFill="1" applyBorder="1" applyAlignment="1" applyProtection="1">
      <alignment horizontal="center" vertical="center"/>
      <protection locked="0"/>
    </xf>
    <xf numFmtId="168" fontId="4" fillId="2" borderId="25" xfId="2" applyNumberFormat="1" applyFill="1" applyBorder="1" applyAlignment="1">
      <alignment horizontal="center"/>
    </xf>
    <xf numFmtId="168" fontId="4" fillId="2" borderId="30" xfId="2" applyNumberFormat="1" applyFill="1" applyBorder="1" applyAlignment="1" applyProtection="1">
      <alignment horizontal="center" vertical="center"/>
      <protection locked="0"/>
    </xf>
    <xf numFmtId="168" fontId="4" fillId="2" borderId="28" xfId="2" applyNumberFormat="1" applyFill="1" applyBorder="1" applyAlignment="1" applyProtection="1">
      <alignment horizontal="center" vertical="center"/>
      <protection locked="0"/>
    </xf>
    <xf numFmtId="168" fontId="4" fillId="2" borderId="30" xfId="2" applyNumberFormat="1" applyFill="1" applyBorder="1" applyAlignment="1">
      <alignment horizontal="center"/>
    </xf>
    <xf numFmtId="168" fontId="4" fillId="2" borderId="28" xfId="2" applyNumberFormat="1" applyFill="1" applyBorder="1" applyAlignment="1">
      <alignment horizontal="center"/>
    </xf>
    <xf numFmtId="168" fontId="4" fillId="2" borderId="29" xfId="2" applyNumberFormat="1" applyFill="1" applyBorder="1" applyAlignment="1">
      <alignment horizontal="center" vertical="center" wrapText="1"/>
    </xf>
    <xf numFmtId="168" fontId="4" fillId="2" borderId="35" xfId="2" applyNumberFormat="1" applyFill="1" applyBorder="1" applyAlignment="1" applyProtection="1">
      <alignment horizontal="center" vertical="center" wrapText="1"/>
      <protection locked="0"/>
    </xf>
    <xf numFmtId="168" fontId="4" fillId="2" borderId="36" xfId="2" applyNumberFormat="1" applyFill="1" applyBorder="1" applyAlignment="1" applyProtection="1">
      <alignment horizontal="center" vertical="center" wrapText="1"/>
      <protection locked="0"/>
    </xf>
    <xf numFmtId="168" fontId="145" fillId="2" borderId="17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18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24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20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25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22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26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31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33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32" xfId="2" applyNumberFormat="1" applyFont="1" applyFill="1" applyBorder="1" applyAlignment="1" applyProtection="1">
      <alignment horizontal="center" vertical="center" wrapText="1"/>
      <protection locked="0"/>
    </xf>
    <xf numFmtId="168" fontId="145" fillId="2" borderId="33" xfId="2" applyNumberFormat="1" applyFont="1" applyFill="1" applyBorder="1" applyAlignment="1">
      <alignment horizontal="center" vertical="center" wrapText="1"/>
    </xf>
    <xf numFmtId="168" fontId="145" fillId="2" borderId="31" xfId="2" applyNumberFormat="1" applyFont="1" applyFill="1" applyBorder="1" applyAlignment="1">
      <alignment horizontal="center" vertical="center" wrapText="1"/>
    </xf>
    <xf numFmtId="168" fontId="145" fillId="2" borderId="32" xfId="2" applyNumberFormat="1" applyFont="1" applyFill="1" applyBorder="1" applyAlignment="1">
      <alignment horizontal="center" vertical="center" wrapText="1"/>
    </xf>
    <xf numFmtId="168" fontId="145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ill="1" applyBorder="1" applyAlignment="1">
      <alignment horizontal="center" vertical="center" wrapText="1"/>
    </xf>
    <xf numFmtId="0" fontId="4" fillId="2" borderId="38" xfId="2" applyFill="1" applyBorder="1" applyAlignment="1">
      <alignment horizontal="center" vertical="center" wrapText="1"/>
    </xf>
    <xf numFmtId="0" fontId="4" fillId="2" borderId="27" xfId="2" applyFill="1" applyBorder="1" applyAlignment="1">
      <alignment horizontal="center" vertical="center" wrapText="1"/>
    </xf>
    <xf numFmtId="0" fontId="4" fillId="2" borderId="28" xfId="2" applyFill="1" applyBorder="1" applyAlignment="1">
      <alignment horizontal="center" vertical="center" wrapText="1"/>
    </xf>
    <xf numFmtId="0" fontId="4" fillId="2" borderId="29" xfId="2" applyFill="1" applyBorder="1" applyAlignment="1">
      <alignment horizontal="center" vertical="center" wrapText="1"/>
    </xf>
    <xf numFmtId="0" fontId="4" fillId="2" borderId="19" xfId="17021" applyFont="1" applyFill="1" applyBorder="1" applyAlignment="1">
      <alignment horizontal="center" vertical="center" wrapText="1"/>
    </xf>
    <xf numFmtId="0" fontId="4" fillId="2" borderId="1" xfId="17021" applyFont="1" applyFill="1" applyBorder="1" applyAlignment="1">
      <alignment horizontal="center" vertical="center" wrapText="1"/>
    </xf>
    <xf numFmtId="0" fontId="4" fillId="2" borderId="20" xfId="17021" applyFont="1" applyFill="1" applyBorder="1" applyAlignment="1">
      <alignment horizontal="center" vertical="center" wrapText="1"/>
    </xf>
    <xf numFmtId="167" fontId="144" fillId="2" borderId="25" xfId="2" applyNumberFormat="1" applyFont="1" applyFill="1" applyBorder="1" applyAlignment="1">
      <alignment horizontal="center" vertical="center" wrapText="1"/>
    </xf>
    <xf numFmtId="167" fontId="144" fillId="2" borderId="1" xfId="2" applyNumberFormat="1" applyFont="1" applyFill="1" applyBorder="1" applyAlignment="1">
      <alignment horizontal="center" vertical="center" wrapText="1"/>
    </xf>
    <xf numFmtId="0" fontId="4" fillId="2" borderId="25" xfId="17021" applyFont="1" applyFill="1" applyBorder="1" applyAlignment="1">
      <alignment horizontal="center" vertical="center" wrapText="1"/>
    </xf>
    <xf numFmtId="0" fontId="4" fillId="2" borderId="20" xfId="2" applyFill="1" applyBorder="1" applyAlignment="1">
      <alignment horizontal="center" vertical="center" wrapText="1"/>
    </xf>
    <xf numFmtId="0" fontId="144" fillId="2" borderId="25" xfId="17020" applyFont="1" applyFill="1" applyBorder="1" applyAlignment="1">
      <alignment horizontal="center" vertical="center" wrapText="1"/>
    </xf>
    <xf numFmtId="0" fontId="144" fillId="2" borderId="1" xfId="17020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7" fontId="144" fillId="2" borderId="37" xfId="2" applyNumberFormat="1" applyFont="1" applyFill="1" applyBorder="1" applyAlignment="1">
      <alignment horizontal="center" vertical="center" wrapText="1"/>
    </xf>
    <xf numFmtId="167" fontId="144" fillId="2" borderId="35" xfId="2" applyNumberFormat="1" applyFont="1" applyFill="1" applyBorder="1" applyAlignment="1">
      <alignment horizontal="center" vertical="center" wrapText="1"/>
    </xf>
    <xf numFmtId="49" fontId="4" fillId="2" borderId="32" xfId="17020" applyNumberFormat="1" applyFont="1" applyFill="1" applyBorder="1" applyAlignment="1">
      <alignment horizontal="center" vertical="center" wrapText="1"/>
    </xf>
    <xf numFmtId="49" fontId="4" fillId="2" borderId="29" xfId="1702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32" xfId="2" applyNumberForma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 applyProtection="1">
      <alignment horizontal="center" vertical="center"/>
      <protection locked="0"/>
    </xf>
    <xf numFmtId="168" fontId="4" fillId="2" borderId="25" xfId="0" applyNumberFormat="1" applyFont="1" applyFill="1" applyBorder="1" applyAlignment="1" applyProtection="1">
      <alignment horizontal="center" vertical="center"/>
      <protection locked="0"/>
    </xf>
    <xf numFmtId="168" fontId="4" fillId="2" borderId="30" xfId="2" applyNumberFormat="1" applyFill="1" applyBorder="1" applyAlignment="1">
      <alignment horizontal="center" vertical="center" wrapText="1"/>
    </xf>
    <xf numFmtId="168" fontId="4" fillId="2" borderId="28" xfId="2" applyNumberFormat="1" applyFill="1" applyBorder="1" applyAlignment="1">
      <alignment horizontal="center" vertical="center" wrapText="1"/>
    </xf>
    <xf numFmtId="168" fontId="144" fillId="2" borderId="25" xfId="17020" applyNumberFormat="1" applyFont="1" applyFill="1" applyBorder="1" applyAlignment="1">
      <alignment horizontal="center" vertical="center" wrapText="1"/>
    </xf>
    <xf numFmtId="168" fontId="144" fillId="2" borderId="1" xfId="17020" applyNumberFormat="1" applyFont="1" applyFill="1" applyBorder="1" applyAlignment="1">
      <alignment horizontal="center" vertical="center" wrapText="1"/>
    </xf>
    <xf numFmtId="168" fontId="4" fillId="34" borderId="25" xfId="0" applyNumberFormat="1" applyFont="1" applyFill="1" applyBorder="1" applyAlignment="1">
      <alignment horizontal="center" vertical="center" wrapText="1"/>
    </xf>
    <xf numFmtId="168" fontId="144" fillId="2" borderId="37" xfId="2" applyNumberFormat="1" applyFont="1" applyFill="1" applyBorder="1" applyAlignment="1">
      <alignment horizontal="center" vertical="center" wrapText="1"/>
    </xf>
    <xf numFmtId="168" fontId="144" fillId="2" borderId="35" xfId="2" applyNumberFormat="1" applyFont="1" applyFill="1" applyBorder="1" applyAlignment="1">
      <alignment horizontal="center" vertical="center" wrapText="1"/>
    </xf>
    <xf numFmtId="168" fontId="146" fillId="2" borderId="24" xfId="2" applyNumberFormat="1" applyFont="1" applyFill="1" applyBorder="1" applyAlignment="1">
      <alignment horizontal="center" vertical="center" wrapText="1"/>
    </xf>
    <xf numFmtId="168" fontId="146" fillId="2" borderId="17" xfId="2" applyNumberFormat="1" applyFont="1" applyFill="1" applyBorder="1" applyAlignment="1">
      <alignment horizontal="center" vertical="center" wrapText="1"/>
    </xf>
    <xf numFmtId="168" fontId="146" fillId="2" borderId="25" xfId="2" applyNumberFormat="1" applyFont="1" applyFill="1" applyBorder="1" applyAlignment="1">
      <alignment horizontal="center" vertical="center" wrapText="1"/>
    </xf>
    <xf numFmtId="168" fontId="146" fillId="2" borderId="26" xfId="2" applyNumberFormat="1" applyFont="1" applyFill="1" applyBorder="1" applyAlignment="1">
      <alignment horizontal="center" vertical="center" wrapText="1"/>
    </xf>
    <xf numFmtId="168" fontId="146" fillId="2" borderId="22" xfId="2" applyNumberFormat="1" applyFont="1" applyFill="1" applyBorder="1" applyAlignment="1">
      <alignment horizontal="center" vertical="center" wrapText="1"/>
    </xf>
    <xf numFmtId="168" fontId="144" fillId="2" borderId="33" xfId="17020" applyNumberFormat="1" applyFont="1" applyFill="1" applyBorder="1" applyAlignment="1">
      <alignment horizontal="center" vertical="center" wrapText="1"/>
    </xf>
    <xf numFmtId="168" fontId="144" fillId="2" borderId="31" xfId="17020" applyNumberFormat="1" applyFont="1" applyFill="1" applyBorder="1" applyAlignment="1">
      <alignment horizontal="center" vertical="center" wrapText="1"/>
    </xf>
    <xf numFmtId="168" fontId="4" fillId="2" borderId="30" xfId="17020" applyNumberFormat="1" applyFont="1" applyFill="1" applyBorder="1" applyAlignment="1">
      <alignment horizontal="center" vertical="center" wrapText="1"/>
    </xf>
    <xf numFmtId="168" fontId="4" fillId="2" borderId="28" xfId="1702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42" xfId="17021" applyFont="1" applyFill="1" applyBorder="1" applyAlignment="1">
      <alignment horizontal="center" vertical="center" wrapText="1"/>
    </xf>
    <xf numFmtId="0" fontId="4" fillId="2" borderId="43" xfId="17021" applyFont="1" applyFill="1" applyBorder="1" applyAlignment="1">
      <alignment horizontal="center" vertical="center" wrapText="1"/>
    </xf>
    <xf numFmtId="0" fontId="62" fillId="2" borderId="0" xfId="17023" applyFont="1" applyFill="1" applyAlignment="1">
      <alignment horizontal="center" vertical="center" wrapText="1"/>
    </xf>
    <xf numFmtId="49" fontId="4" fillId="2" borderId="34" xfId="2" applyNumberFormat="1" applyFill="1" applyBorder="1" applyAlignment="1">
      <alignment horizontal="right" vertical="center" wrapText="1"/>
    </xf>
    <xf numFmtId="49" fontId="4" fillId="2" borderId="35" xfId="2" applyNumberFormat="1" applyFill="1" applyBorder="1" applyAlignment="1">
      <alignment horizontal="right" vertical="center" wrapText="1"/>
    </xf>
    <xf numFmtId="49" fontId="4" fillId="2" borderId="49" xfId="2" applyNumberFormat="1" applyFill="1" applyBorder="1" applyAlignment="1">
      <alignment horizontal="right" vertical="center" wrapText="1"/>
    </xf>
    <xf numFmtId="0" fontId="4" fillId="2" borderId="34" xfId="2" applyFill="1" applyBorder="1" applyAlignment="1">
      <alignment horizontal="right" vertical="center" wrapText="1"/>
    </xf>
    <xf numFmtId="0" fontId="4" fillId="2" borderId="35" xfId="2" applyFill="1" applyBorder="1" applyAlignment="1">
      <alignment horizontal="right" vertical="center" wrapText="1"/>
    </xf>
    <xf numFmtId="0" fontId="4" fillId="2" borderId="36" xfId="2" applyFill="1" applyBorder="1" applyAlignment="1">
      <alignment horizontal="right" vertical="center" wrapText="1"/>
    </xf>
    <xf numFmtId="49" fontId="4" fillId="2" borderId="36" xfId="2" applyNumberFormat="1" applyFill="1" applyBorder="1" applyAlignment="1">
      <alignment horizontal="right" vertical="center" wrapText="1"/>
    </xf>
    <xf numFmtId="0" fontId="4" fillId="2" borderId="17" xfId="17021" applyFont="1" applyFill="1" applyBorder="1" applyAlignment="1">
      <alignment horizontal="center" vertical="center" wrapText="1"/>
    </xf>
    <xf numFmtId="0" fontId="4" fillId="2" borderId="22" xfId="17021" applyFont="1" applyFill="1" applyBorder="1" applyAlignment="1">
      <alignment horizontal="center" vertical="center" wrapText="1"/>
    </xf>
    <xf numFmtId="0" fontId="4" fillId="2" borderId="18" xfId="17021" applyFont="1" applyFill="1" applyBorder="1" applyAlignment="1">
      <alignment horizontal="center" vertical="center" wrapText="1"/>
    </xf>
    <xf numFmtId="0" fontId="4" fillId="2" borderId="23" xfId="17021" applyFont="1" applyFill="1" applyBorder="1" applyAlignment="1">
      <alignment horizontal="center" vertical="center" wrapText="1"/>
    </xf>
    <xf numFmtId="167" fontId="4" fillId="2" borderId="16" xfId="2" applyNumberFormat="1" applyFill="1" applyBorder="1" applyAlignment="1">
      <alignment horizontal="center" vertical="center" wrapText="1"/>
    </xf>
    <xf numFmtId="167" fontId="4" fillId="2" borderId="17" xfId="2" applyNumberFormat="1" applyFill="1" applyBorder="1" applyAlignment="1">
      <alignment horizontal="center" vertical="center" wrapText="1"/>
    </xf>
    <xf numFmtId="167" fontId="4" fillId="2" borderId="18" xfId="2" applyNumberFormat="1" applyFill="1" applyBorder="1" applyAlignment="1">
      <alignment horizontal="center" vertical="center" wrapText="1"/>
    </xf>
    <xf numFmtId="0" fontId="4" fillId="2" borderId="18" xfId="2" applyFill="1" applyBorder="1" applyAlignment="1">
      <alignment horizontal="center" vertical="center" wrapText="1"/>
    </xf>
    <xf numFmtId="0" fontId="4" fillId="2" borderId="23" xfId="2" applyFill="1" applyBorder="1" applyAlignment="1">
      <alignment horizontal="center" vertical="center" wrapText="1"/>
    </xf>
    <xf numFmtId="0" fontId="4" fillId="2" borderId="16" xfId="17021" applyFont="1" applyFill="1" applyBorder="1" applyAlignment="1">
      <alignment horizontal="center" vertical="center" wrapText="1"/>
    </xf>
    <xf numFmtId="0" fontId="4" fillId="2" borderId="21" xfId="17021" applyFont="1" applyFill="1" applyBorder="1" applyAlignment="1">
      <alignment horizontal="center" vertical="center" wrapText="1"/>
    </xf>
    <xf numFmtId="0" fontId="4" fillId="2" borderId="1" xfId="17021" applyFont="1" applyFill="1" applyBorder="1" applyAlignment="1">
      <alignment horizontal="center" vertical="center" wrapText="1"/>
    </xf>
    <xf numFmtId="0" fontId="4" fillId="2" borderId="19" xfId="17021" applyFont="1" applyFill="1" applyBorder="1" applyAlignment="1">
      <alignment horizontal="center" vertical="center" wrapText="1"/>
    </xf>
    <xf numFmtId="0" fontId="4" fillId="2" borderId="20" xfId="17021" applyFont="1" applyFill="1" applyBorder="1" applyAlignment="1">
      <alignment horizontal="center" vertical="center" wrapText="1"/>
    </xf>
    <xf numFmtId="0" fontId="4" fillId="2" borderId="24" xfId="17022" applyFont="1" applyFill="1" applyBorder="1" applyAlignment="1">
      <alignment horizontal="center" vertical="center" wrapText="1"/>
    </xf>
    <xf numFmtId="0" fontId="4" fillId="2" borderId="17" xfId="17022" applyFont="1" applyFill="1" applyBorder="1" applyAlignment="1">
      <alignment horizontal="center" vertical="center" wrapText="1"/>
    </xf>
    <xf numFmtId="0" fontId="4" fillId="2" borderId="20" xfId="2" applyFill="1" applyBorder="1" applyAlignment="1">
      <alignment horizontal="center" vertical="center" wrapText="1"/>
    </xf>
    <xf numFmtId="0" fontId="62" fillId="0" borderId="0" xfId="17021" applyFont="1"/>
  </cellXfs>
  <cellStyles count="41003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0218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0217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6"/>
    <cellStyle name="20% - Акцент1 2 12 11" xfId="40216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7"/>
    <cellStyle name="20% - Акцент1 2 13 11" xfId="40215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78"/>
    <cellStyle name="20% - Акцент1 2 14 5" xfId="40214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79"/>
    <cellStyle name="20% - Акцент1 2 15 5" xfId="40213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0"/>
    <cellStyle name="20% - Акцент1 2 16 5" xfId="40212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1"/>
    <cellStyle name="20% - Акцент1 2 17 5" xfId="40211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2"/>
    <cellStyle name="20% - Акцент1 2 18 5" xfId="40210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3"/>
    <cellStyle name="20% - Акцент1 2 19 5" xfId="40209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4"/>
    <cellStyle name="20% - Акцент1 2 2 18" xfId="8076"/>
    <cellStyle name="20% — акцент1 2 2 18" xfId="40208"/>
    <cellStyle name="20% - Акцент1 2 2 19" xfId="8422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5"/>
    <cellStyle name="20% - Акцент1 2 2 2 18" xfId="40207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89"/>
    <cellStyle name="20% - Акцент1 2 2 3 15" xfId="40206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1"/>
    <cellStyle name="20% - Акцент1 2 2 4 5" xfId="40205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2"/>
    <cellStyle name="20% - Акцент1 2 2 5 5" xfId="40204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893"/>
    <cellStyle name="20% - Акцент1 2 2 6 5" xfId="40203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895"/>
    <cellStyle name="20% - Акцент1 2 2 7 5" xfId="40202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896"/>
    <cellStyle name="20% - Акцент1 2 2 8 5" xfId="40201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897"/>
    <cellStyle name="20% - Акцент1 2 2 9 5" xfId="40200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899"/>
    <cellStyle name="20% - Акцент1 2 3 18" xfId="32878"/>
    <cellStyle name="20% — акцент1 2 3 18" xfId="40198"/>
    <cellStyle name="20% - Акцент1 2 3 19" xfId="35898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0199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0"/>
    <cellStyle name="20% - Акцент1 2 4 19" xfId="40197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13"/>
    <cellStyle name="20% - Акцент1 2 4 2 7" xfId="4019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15"/>
    <cellStyle name="20% - Акцент1 2 4 3 6" xfId="40194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11"/>
    <cellStyle name="20% - Акцент1 2 4 7" xfId="19729"/>
    <cellStyle name="20% — акцент1 2 4 7" xfId="40196"/>
    <cellStyle name="20% - Акцент1 2 4 8" xfId="19730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18"/>
    <cellStyle name="20% - Акцент1 2 5 18" xfId="40193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20"/>
    <cellStyle name="20% - Акцент1 2 5 2 7" xfId="40191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22"/>
    <cellStyle name="20% - Акцент1 2 5 3 6" xfId="40190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19"/>
    <cellStyle name="20% - Акцент1 2 5 7" xfId="19741"/>
    <cellStyle name="20% — акцент1 2 5 7" xfId="40192"/>
    <cellStyle name="20% - Акцент1 2 5 8" xfId="19742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28"/>
    <cellStyle name="20% - Акцент1 2 6 17" xfId="40189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30"/>
    <cellStyle name="20% - Акцент1 2 6 2 7" xfId="40187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31"/>
    <cellStyle name="20% - Акцент1 2 6 3 6" xfId="40186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29"/>
    <cellStyle name="20% - Акцент1 2 6 7" xfId="19753"/>
    <cellStyle name="20% — акцент1 2 6 7" xfId="40188"/>
    <cellStyle name="20% - Акцент1 2 6 8" xfId="19754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33"/>
    <cellStyle name="20% - Акцент1 2 7 16" xfId="40185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35"/>
    <cellStyle name="20% - Акцент1 2 7 2 7" xfId="40183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36"/>
    <cellStyle name="20% - Акцент1 2 7 3 6" xfId="40182"/>
    <cellStyle name="20% - Акцент1 2 7 4" xfId="19761"/>
    <cellStyle name="20% — акцент1 2 7 4" xfId="35934"/>
    <cellStyle name="20% - Акцент1 2 7 4 2" xfId="19762"/>
    <cellStyle name="20% - Акцент1 2 7 5" xfId="19763"/>
    <cellStyle name="20% — акцент1 2 7 5" xfId="40184"/>
    <cellStyle name="20% - Акцент1 2 7 6" xfId="19764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37"/>
    <cellStyle name="20% - Акцент1 2 8 15" xfId="40181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39"/>
    <cellStyle name="20% - Акцент1 2 8 2 7" xfId="40179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40"/>
    <cellStyle name="20% - Акцент1 2 8 3 6" xfId="40178"/>
    <cellStyle name="20% - Акцент1 2 8 4" xfId="19772"/>
    <cellStyle name="20% — акцент1 2 8 4" xfId="35938"/>
    <cellStyle name="20% - Акцент1 2 8 4 2" xfId="19773"/>
    <cellStyle name="20% - Акцент1 2 8 5" xfId="19774"/>
    <cellStyle name="20% — акцент1 2 8 5" xfId="40180"/>
    <cellStyle name="20% - Акцент1 2 8 6" xfId="19775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41"/>
    <cellStyle name="20% - Акцент1 2 9 14" xfId="40177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43"/>
    <cellStyle name="20% - Акцент1 2 9 2 7" xfId="40175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45"/>
    <cellStyle name="20% - Акцент1 2 9 3 6" xfId="40174"/>
    <cellStyle name="20% - Акцент1 2 9 4" xfId="19782"/>
    <cellStyle name="20% — акцент1 2 9 4" xfId="35942"/>
    <cellStyle name="20% - Акцент1 2 9 4 2" xfId="19783"/>
    <cellStyle name="20% - Акцент1 2 9 5" xfId="19784"/>
    <cellStyle name="20% — акцент1 2 9 5" xfId="40176"/>
    <cellStyle name="20% - Акцент1 2 9 6" xfId="19776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52"/>
    <cellStyle name="20% - Акцент1 3 10 5" xfId="40172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53"/>
    <cellStyle name="20% - Акцент1 3 11 5" xfId="40171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54"/>
    <cellStyle name="20% - Акцент1 3 12 5" xfId="40170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58"/>
    <cellStyle name="20% - Акцент1 3 2 2 14" xfId="40168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60"/>
    <cellStyle name="20% - Акцент1 3 2 3 11" xfId="40167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61"/>
    <cellStyle name="20% - Акцент1 3 2 4 6" xfId="40166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62"/>
    <cellStyle name="20% - Акцент1 3 2 5 5" xfId="40165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63"/>
    <cellStyle name="20% - Акцент1 3 2 6 4" xfId="40164"/>
    <cellStyle name="20% - Акцент1 3 2 7" xfId="4267"/>
    <cellStyle name="20% — акцент1 3 2 7" xfId="35956"/>
    <cellStyle name="20% - Акцент1 3 2 7 2" xfId="19799"/>
    <cellStyle name="20% - Акцент1 3 2 7 3" xfId="40163"/>
    <cellStyle name="20% - Акцент1 3 2 8" xfId="4613"/>
    <cellStyle name="20% — акцент1 3 2 8" xfId="40169"/>
    <cellStyle name="20% - Акцент1 3 2 8 2" xfId="19800"/>
    <cellStyle name="20% - Акцент1 3 2 9" xfId="4959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5966"/>
    <cellStyle name="20% - Акцент1 3 3 18" xfId="40162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5967"/>
    <cellStyle name="20% - Акцент1 3 3 8" xfId="17041"/>
    <cellStyle name="20% — акцент1 3 3 8" xfId="40161"/>
    <cellStyle name="20% - Акцент1 3 3 9" xfId="23976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5969"/>
    <cellStyle name="20% - Акцент1 3 4 14" xfId="40160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5970"/>
    <cellStyle name="20% - Акцент1 3 4 8" xfId="26710"/>
    <cellStyle name="20% — акцент1 3 4 8" xfId="40159"/>
    <cellStyle name="20% - Акцент1 3 4 9" xfId="28352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5972"/>
    <cellStyle name="20% - Акцент1 3 5 13" xfId="40158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5973"/>
    <cellStyle name="20% - Акцент1 3 5 8" xfId="28351"/>
    <cellStyle name="20% — акцент1 3 5 8" xfId="40157"/>
    <cellStyle name="20% - Акцент1 3 5 9" xfId="2964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51"/>
    <cellStyle name="20% — акцент1 3 54" xfId="40173"/>
    <cellStyle name="20% - Акцент1 3 6" xfId="3628"/>
    <cellStyle name="20% — акцент1 3 6" xfId="3939"/>
    <cellStyle name="20% - Акцент1 3 6 10" xfId="32921"/>
    <cellStyle name="20% - Акцент1 3 6 11" xfId="35975"/>
    <cellStyle name="20% - Акцент1 3 6 12" xfId="40156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5976"/>
    <cellStyle name="20% - Акцент1 3 6 8" xfId="29643"/>
    <cellStyle name="20% — акцент1 3 6 8" xfId="40155"/>
    <cellStyle name="20% - Акцент1 3 6 9" xfId="3111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5977"/>
    <cellStyle name="20% — акцент1 3 7 4" xfId="35978"/>
    <cellStyle name="20% - Акцент1 3 7 5" xfId="40154"/>
    <cellStyle name="20% — акцент1 3 7 5" xfId="40153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5979"/>
    <cellStyle name="20% - Акцент1 3 8 5" xfId="40152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5980"/>
    <cellStyle name="20% - Акцент1 3 9 5" xfId="40151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148"/>
    <cellStyle name="20% - Акцент2 2 10 11" xfId="35986"/>
    <cellStyle name="20% - Акцент2 2 10 12" xfId="40149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5987"/>
    <cellStyle name="20% - Акцент2 2 11" xfId="3934"/>
    <cellStyle name="20% — акцент2 2 11" xfId="4608"/>
    <cellStyle name="20% - Акцент2 2 11 10" xfId="35990"/>
    <cellStyle name="20% — акцент2 2 11 10" xfId="40146"/>
    <cellStyle name="20% - Акцент2 2 11 11" xfId="40147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5991"/>
    <cellStyle name="20% - Акцент2 2 12" xfId="4263"/>
    <cellStyle name="20% — акцент2 2 12" xfId="4954"/>
    <cellStyle name="20% - Акцент2 2 12 10" xfId="35993"/>
    <cellStyle name="20% - Акцент2 2 12 11" xfId="40145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5995"/>
    <cellStyle name="20% - Акцент2 2 13 11" xfId="40144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5997"/>
    <cellStyle name="20% - Акцент2 2 14 5" xfId="40143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5998"/>
    <cellStyle name="20% - Акцент2 2 15 5" xfId="40142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5999"/>
    <cellStyle name="20% - Акцент2 2 16 5" xfId="40141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00"/>
    <cellStyle name="20% - Акцент2 2 17 5" xfId="40140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01"/>
    <cellStyle name="20% - Акцент2 2 18 5" xfId="40139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02"/>
    <cellStyle name="20% - Акцент2 2 19 5" xfId="40138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05"/>
    <cellStyle name="20% - Акцент2 2 2 10 5" xfId="40136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06"/>
    <cellStyle name="20% - Акцент2 2 2 11 5" xfId="40135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09"/>
    <cellStyle name="20% - Акцент2 2 2 2 2 13" xfId="40132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10"/>
    <cellStyle name="20% - Акцент2 2 2 2 3 6" xfId="40131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11"/>
    <cellStyle name="20% - Акцент2 2 2 2 4 5" xfId="40130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12"/>
    <cellStyle name="20% - Акцент2 2 2 2 5 4" xfId="40129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07"/>
    <cellStyle name="20% - Акцент2 2 2 2 57" xfId="40134"/>
    <cellStyle name="20% - Акцент2 2 2 2 6" xfId="3618"/>
    <cellStyle name="20% — акцент2 2 2 2 6" xfId="36008"/>
    <cellStyle name="20% - Акцент2 2 2 2 6 2" xfId="19856"/>
    <cellStyle name="20% - Акцент2 2 2 2 6 3" xfId="40128"/>
    <cellStyle name="20% - Акцент2 2 2 2 7" xfId="3930"/>
    <cellStyle name="20% — акцент2 2 2 2 7" xfId="40133"/>
    <cellStyle name="20% - Акцент2 2 2 2 7 2" xfId="19857"/>
    <cellStyle name="20% - Акцент2 2 2 2 8" xfId="4259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125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16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17"/>
    <cellStyle name="20% - Акцент2 2 2 3 3 5" xfId="40124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18"/>
    <cellStyle name="20% - Акцент2 2 2 3 4 5" xfId="40123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19"/>
    <cellStyle name="20% - Акцент2 2 2 3 5 4" xfId="40122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14"/>
    <cellStyle name="20% - Акцент2 2 2 3 55" xfId="40127"/>
    <cellStyle name="20% - Акцент2 2 2 3 6" xfId="4257"/>
    <cellStyle name="20% — акцент2 2 2 3 6" xfId="36015"/>
    <cellStyle name="20% - Акцент2 2 2 3 6 2" xfId="19862"/>
    <cellStyle name="20% - Акцент2 2 2 3 6 3" xfId="40121"/>
    <cellStyle name="20% - Акцент2 2 2 3 7" xfId="4603"/>
    <cellStyle name="20% — акцент2 2 2 3 7" xfId="40126"/>
    <cellStyle name="20% - Акцент2 2 2 3 7 2" xfId="19858"/>
    <cellStyle name="20% - Акцент2 2 2 3 8" xfId="4949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20"/>
    <cellStyle name="20% - Акцент2 2 2 4 17" xfId="40120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21"/>
    <cellStyle name="20% - Акцент2 2 2 4 7" xfId="17069"/>
    <cellStyle name="20% — акцент2 2 2 4 7" xfId="40119"/>
    <cellStyle name="20% - Акцент2 2 2 4 8" xfId="24002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24"/>
    <cellStyle name="20% - Акцент2 2 2 5 13" xfId="40118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25"/>
    <cellStyle name="20% - Акцент2 2 2 5 7" xfId="26679"/>
    <cellStyle name="20% — акцент2 2 2 5 7" xfId="40117"/>
    <cellStyle name="20% - Акцент2 2 2 5 8" xfId="28326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04"/>
    <cellStyle name="20% — акцент2 2 2 56" xfId="40137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26"/>
    <cellStyle name="20% — акцент2 2 2 6 4" xfId="32827"/>
    <cellStyle name="20% - Акцент2 2 2 6 5" xfId="40116"/>
    <cellStyle name="20% — акцент2 2 2 6 5" xfId="32961"/>
    <cellStyle name="20% — акцент2 2 2 6 6" xfId="36027"/>
    <cellStyle name="20% — акцент2 2 2 6 7" xfId="40115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28"/>
    <cellStyle name="20% — акцент2 2 2 7 4" xfId="36029"/>
    <cellStyle name="20% - Акцент2 2 2 7 5" xfId="40114"/>
    <cellStyle name="20% — акцент2 2 2 7 5" xfId="40113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30"/>
    <cellStyle name="20% - Акцент2 2 2 8 5" xfId="40112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31"/>
    <cellStyle name="20% - Акцент2 2 2 9 5" xfId="40111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108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34"/>
    <cellStyle name="20% - Акцент2 2 3 11" xfId="4948"/>
    <cellStyle name="20% — акцент2 2 3 11" xfId="5639"/>
    <cellStyle name="20% - Акцент2 2 3 11 10" xfId="40107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35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38"/>
    <cellStyle name="20% - Акцент2 2 3 2 2 7" xfId="40104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39"/>
    <cellStyle name="20% - Акцент2 2 3 2 3 6" xfId="40103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40"/>
    <cellStyle name="20% - Акцент2 2 3 2 4 5" xfId="40102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41"/>
    <cellStyle name="20% - Акцент2 2 3 2 5 4" xfId="40101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36"/>
    <cellStyle name="20% - Акцент2 2 3 2 56" xfId="40106"/>
    <cellStyle name="20% - Акцент2 2 3 2 6" xfId="3925"/>
    <cellStyle name="20% — акцент2 2 3 2 6" xfId="36037"/>
    <cellStyle name="20% - Акцент2 2 3 2 6 2" xfId="17081"/>
    <cellStyle name="20% - Акцент2 2 3 2 6 3" xfId="40100"/>
    <cellStyle name="20% - Акцент2 2 3 2 7" xfId="4254"/>
    <cellStyle name="20% — акцент2 2 3 2 7" xfId="40105"/>
    <cellStyle name="20% - Акцент2 2 3 2 7 2" xfId="19882"/>
    <cellStyle name="20% - Акцент2 2 3 2 8" xfId="4600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46"/>
    <cellStyle name="20% - Акцент2 2 3 3 2 7" xfId="40097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47"/>
    <cellStyle name="20% - Акцент2 2 3 3 3 6" xfId="40096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48"/>
    <cellStyle name="20% - Акцент2 2 3 3 4 5" xfId="40095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49"/>
    <cellStyle name="20% - Акцент2 2 3 3 5 4" xfId="40094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44"/>
    <cellStyle name="20% - Акцент2 2 3 3 55" xfId="40099"/>
    <cellStyle name="20% - Акцент2 2 3 3 6" xfId="4253"/>
    <cellStyle name="20% — акцент2 2 3 3 6" xfId="36045"/>
    <cellStyle name="20% - Акцент2 2 3 3 6 2" xfId="19884"/>
    <cellStyle name="20% - Акцент2 2 3 3 6 3" xfId="40093"/>
    <cellStyle name="20% - Акцент2 2 3 3 7" xfId="4599"/>
    <cellStyle name="20% — акцент2 2 3 3 7" xfId="40098"/>
    <cellStyle name="20% - Акцент2 2 3 3 7 2" xfId="19883"/>
    <cellStyle name="20% - Акцент2 2 3 3 8" xfId="4945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51"/>
    <cellStyle name="20% - Акцент2 2 3 4 16" xfId="40092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52"/>
    <cellStyle name="20% - Акцент2 2 3 4 7" xfId="24010"/>
    <cellStyle name="20% — акцент2 2 3 4 7" xfId="40091"/>
    <cellStyle name="20% - Акцент2 2 3 4 8" xfId="26672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057"/>
    <cellStyle name="20% - Акцент2 2 3 5 13" xfId="40090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058"/>
    <cellStyle name="20% - Акцент2 2 3 5 7" xfId="26671"/>
    <cellStyle name="20% — акцент2 2 3 5 7" xfId="40089"/>
    <cellStyle name="20% - Акцент2 2 3 5 8" xfId="28318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33"/>
    <cellStyle name="20% - Акцент2 2 3 56" xfId="32966"/>
    <cellStyle name="20% — акцент2 2 3 56" xfId="40109"/>
    <cellStyle name="20% - Акцент2 2 3 57" xfId="36032"/>
    <cellStyle name="20% - Акцент2 2 3 58" xfId="40110"/>
    <cellStyle name="20% - Акцент2 2 3 6" xfId="3370"/>
    <cellStyle name="20% — акцент2 2 3 6" xfId="3926"/>
    <cellStyle name="20% - Акцент2 2 3 6 10" xfId="40088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062"/>
    <cellStyle name="20% - Акцент2 2 3 6 7" xfId="31090"/>
    <cellStyle name="20% — акцент2 2 3 6 7" xfId="40087"/>
    <cellStyle name="20% - Акцент2 2 3 6 8" xfId="32984"/>
    <cellStyle name="20% - Акцент2 2 3 6 9" xfId="36061"/>
    <cellStyle name="20% - Акцент2 2 3 7" xfId="3615"/>
    <cellStyle name="20% — акцент2 2 3 7" xfId="4255"/>
    <cellStyle name="20% - Акцент2 2 3 7 10" xfId="40086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064"/>
    <cellStyle name="20% - Акцент2 2 3 7 5" xfId="28316"/>
    <cellStyle name="20% — акцент2 2 3 7 5" xfId="40085"/>
    <cellStyle name="20% - Акцент2 2 3 7 6" xfId="29609"/>
    <cellStyle name="20% - Акцент2 2 3 7 7" xfId="31089"/>
    <cellStyle name="20% - Акцент2 2 3 7 8" xfId="32986"/>
    <cellStyle name="20% - Акцент2 2 3 7 9" xfId="36063"/>
    <cellStyle name="20% - Акцент2 2 3 8" xfId="3927"/>
    <cellStyle name="20% — акцент2 2 3 8" xfId="4601"/>
    <cellStyle name="20% - Акцент2 2 3 8 10" xfId="40084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065"/>
    <cellStyle name="20% - Акцент2 2 3 9" xfId="4256"/>
    <cellStyle name="20% — акцент2 2 3 9" xfId="4947"/>
    <cellStyle name="20% - Акцент2 2 3 9 10" xfId="40083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066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080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069"/>
    <cellStyle name="20% - Акцент2 2 4 11" xfId="5636"/>
    <cellStyle name="20% — акцент2 2 4 11" xfId="5635"/>
    <cellStyle name="20% - Акцент2 2 4 11 10" xfId="40079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070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072"/>
    <cellStyle name="20% - Акцент2 2 4 2 7" xfId="19908"/>
    <cellStyle name="20% — акцент2 2 4 2 7" xfId="40078"/>
    <cellStyle name="20% - Акцент2 2 4 2 8" xfId="19902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080"/>
    <cellStyle name="20% - Акцент2 2 4 3 7" xfId="19909"/>
    <cellStyle name="20% — акцент2 2 4 3 7" xfId="40077"/>
    <cellStyle name="20% - Акцент2 2 4 3 8" xfId="24021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086"/>
    <cellStyle name="20% - Акцент2 2 4 4 14" xfId="40076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087"/>
    <cellStyle name="20% - Акцент2 2 4 4 7" xfId="24022"/>
    <cellStyle name="20% — акцент2 2 4 4 7" xfId="40075"/>
    <cellStyle name="20% - Акцент2 2 4 4 8" xfId="26659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092"/>
    <cellStyle name="20% - Акцент2 2 4 5 13" xfId="40074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093"/>
    <cellStyle name="20% - Акцент2 2 4 5 7" xfId="26657"/>
    <cellStyle name="20% — акцент2 2 4 5 7" xfId="40073"/>
    <cellStyle name="20% - Акцент2 2 4 5 8" xfId="28306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067"/>
    <cellStyle name="20% — акцент2 2 4 55" xfId="36068"/>
    <cellStyle name="20% - Акцент2 2 4 56" xfId="40082"/>
    <cellStyle name="20% — акцент2 2 4 56" xfId="40081"/>
    <cellStyle name="20% - Акцент2 2 4 6" xfId="3923"/>
    <cellStyle name="20% — акцент2 2 4 6" xfId="3922"/>
    <cellStyle name="20% - Акцент2 2 4 6 10" xfId="40072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095"/>
    <cellStyle name="20% - Акцент2 2 4 6 7" xfId="31079"/>
    <cellStyle name="20% — акцент2 2 4 6 7" xfId="40071"/>
    <cellStyle name="20% - Акцент2 2 4 6 8" xfId="33002"/>
    <cellStyle name="20% - Акцент2 2 4 6 9" xfId="36094"/>
    <cellStyle name="20% - Акцент2 2 4 7" xfId="4252"/>
    <cellStyle name="20% — акцент2 2 4 7" xfId="4251"/>
    <cellStyle name="20% - Акцент2 2 4 7 10" xfId="40070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097"/>
    <cellStyle name="20% - Акцент2 2 4 7 5" xfId="28304"/>
    <cellStyle name="20% — акцент2 2 4 7 5" xfId="40069"/>
    <cellStyle name="20% - Акцент2 2 4 7 6" xfId="29597"/>
    <cellStyle name="20% - Акцент2 2 4 7 7" xfId="31078"/>
    <cellStyle name="20% - Акцент2 2 4 7 8" xfId="33004"/>
    <cellStyle name="20% - Акцент2 2 4 7 9" xfId="36096"/>
    <cellStyle name="20% - Акцент2 2 4 8" xfId="4598"/>
    <cellStyle name="20% — акцент2 2 4 8" xfId="4597"/>
    <cellStyle name="20% - Акцент2 2 4 8 10" xfId="40068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098"/>
    <cellStyle name="20% - Акцент2 2 4 9" xfId="4944"/>
    <cellStyle name="20% — акцент2 2 4 9" xfId="4943"/>
    <cellStyle name="20% - Акцент2 2 4 9 10" xfId="40067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099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02"/>
    <cellStyle name="20% - Акцент2 2 5 10 9" xfId="4006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01"/>
    <cellStyle name="20% - Акцент2 2 5 18" xfId="8056"/>
    <cellStyle name="20% — акцент2 2 5 18" xfId="40065"/>
    <cellStyle name="20% - Акцент2 2 5 19" xfId="8402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14"/>
    <cellStyle name="20% - Акцент2 2 5 4 14" xfId="40063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062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19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00"/>
    <cellStyle name="20% - Акцент2 2 5 56" xfId="40066"/>
    <cellStyle name="20% - Акцент2 2 5 6" xfId="3921"/>
    <cellStyle name="20% — акцент2 2 5 6" xfId="19955"/>
    <cellStyle name="20% - Акцент2 2 5 6 10" xfId="40061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21"/>
    <cellStyle name="20% - Акцент2 2 5 7" xfId="4250"/>
    <cellStyle name="20% — акцент2 2 5 7" xfId="19957"/>
    <cellStyle name="20% - Акцент2 2 5 7 10" xfId="40060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23"/>
    <cellStyle name="20% - Акцент2 2 5 8" xfId="4596"/>
    <cellStyle name="20% — акцент2 2 5 8" xfId="17101"/>
    <cellStyle name="20% - Акцент2 2 5 8 10" xfId="40059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25"/>
    <cellStyle name="20% - Акцент2 2 5 9" xfId="4942"/>
    <cellStyle name="20% — акцент2 2 5 9" xfId="24029"/>
    <cellStyle name="20% - Акцент2 2 5 9 10" xfId="40058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26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5985"/>
    <cellStyle name="20% — акцент2 2 59" xfId="40150"/>
    <cellStyle name="20% - Акцент2 2 6" xfId="33"/>
    <cellStyle name="20% — акцент2 2 6" xfId="2095"/>
    <cellStyle name="20% - Акцент2 2 6 10" xfId="5633"/>
    <cellStyle name="20% — акцент2 2 6 10" xfId="40056"/>
    <cellStyle name="20% - Акцент2 2 6 10 2" xfId="19962"/>
    <cellStyle name="20% - Акцент2 2 6 10 3" xfId="24041"/>
    <cellStyle name="20% - Акцент2 2 6 10 4" xfId="29581"/>
    <cellStyle name="20% - Акцент2 2 6 11" xfId="5979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33"/>
    <cellStyle name="20% - Акцент2 2 6 4 9" xfId="40055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35"/>
    <cellStyle name="20% - Акцент2 2 6 5 8" xfId="40054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27"/>
    <cellStyle name="20% - Акцент2 2 6 55" xfId="40057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36"/>
    <cellStyle name="20% - Акцент2 2 6 6 8" xfId="40053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37"/>
    <cellStyle name="20% - Акцент2 2 6 7 7" xfId="40052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38"/>
    <cellStyle name="20% - Акцент2 2 6 8 6" xfId="40051"/>
    <cellStyle name="20% - Акцент2 2 6 9" xfId="5287"/>
    <cellStyle name="20% — акцент2 2 6 9" xfId="36128"/>
    <cellStyle name="20% - Акцент2 2 6 9 2" xfId="19973"/>
    <cellStyle name="20% - Акцент2 2 6 9 3" xfId="24049"/>
    <cellStyle name="20% - Акцент2 2 6 9 4" xfId="29573"/>
    <cellStyle name="20% - Акцент2 2 6 9 5" xfId="40050"/>
    <cellStyle name="20% - Акцент2 2 7" xfId="1175"/>
    <cellStyle name="20% — акцент2 2 7" xfId="3376"/>
    <cellStyle name="20% - Акцент2 2 7 10" xfId="19974"/>
    <cellStyle name="20% — акцент2 2 7 10" xfId="40048"/>
    <cellStyle name="20% - Акцент2 2 7 11" xfId="17105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42"/>
    <cellStyle name="20% - Акцент2 2 7 2 7" xfId="40047"/>
    <cellStyle name="20% - Акцент2 2 7 20" xfId="36140"/>
    <cellStyle name="20% - Акцент2 2 7 21" xfId="40049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44"/>
    <cellStyle name="20% - Акцент2 2 7 3 7" xfId="40046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41"/>
    <cellStyle name="20% - Акцент2 2 8" xfId="2099"/>
    <cellStyle name="20% — акцент2 2 8" xfId="3621"/>
    <cellStyle name="20% - Акцент2 2 8 10" xfId="24055"/>
    <cellStyle name="20% — акцент2 2 8 10" xfId="40044"/>
    <cellStyle name="20% - Акцент2 2 8 11" xfId="26619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150"/>
    <cellStyle name="20% - Акцент2 2 8 17" xfId="40045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152"/>
    <cellStyle name="20% - Акцент2 2 8 2 7" xfId="40043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154"/>
    <cellStyle name="20% - Акцент2 2 8 3 7" xfId="40042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151"/>
    <cellStyle name="20% - Акцент2 2 9" xfId="3377"/>
    <cellStyle name="20% — акцент2 2 9" xfId="3933"/>
    <cellStyle name="20% - Акцент2 2 9 10" xfId="26613"/>
    <cellStyle name="20% — акцент2 2 9 10" xfId="40040"/>
    <cellStyle name="20% - Акцент2 2 9 11" xfId="28269"/>
    <cellStyle name="20% - Акцент2 2 9 12" xfId="29562"/>
    <cellStyle name="20% - Акцент2 2 9 13" xfId="31044"/>
    <cellStyle name="20% - Акцент2 2 9 14" xfId="33035"/>
    <cellStyle name="20% - Акцент2 2 9 15" xfId="36158"/>
    <cellStyle name="20% - Акцент2 2 9 16" xfId="40041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160"/>
    <cellStyle name="20% - Акцент2 2 9 2 7" xfId="40039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161"/>
    <cellStyle name="20% - Акцент2 2 9 3 7" xfId="40038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159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163"/>
    <cellStyle name="20% - Акцент2 3 10 5" xfId="40036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164"/>
    <cellStyle name="20% - Акцент2 3 11 5" xfId="40035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165"/>
    <cellStyle name="20% - Акцент2 3 12 5" xfId="40034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033"/>
    <cellStyle name="20% - Акцент2 3 2 10 2" xfId="20013"/>
    <cellStyle name="20% - Акцент2 3 2 11" xfId="4938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167"/>
    <cellStyle name="20% - Акцент2 3 2 2 14" xfId="40032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169"/>
    <cellStyle name="20% - Акцент2 3 2 3 13" xfId="40031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171"/>
    <cellStyle name="20% - Акцент2 3 2 4 12" xfId="40030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173"/>
    <cellStyle name="20% - Акцент2 3 2 5 5" xfId="40029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174"/>
    <cellStyle name="20% - Акцент2 3 2 6 5" xfId="40028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175"/>
    <cellStyle name="20% - Акцент2 3 2 7 5" xfId="40027"/>
    <cellStyle name="20% - Акцент2 3 2 8" xfId="3917"/>
    <cellStyle name="20% — акцент2 3 2 8" xfId="33045"/>
    <cellStyle name="20% - Акцент2 3 2 8 2" xfId="20020"/>
    <cellStyle name="20% - Акцент2 3 2 8 3" xfId="36176"/>
    <cellStyle name="20% - Акцент2 3 2 8 4" xfId="40026"/>
    <cellStyle name="20% - Акцент2 3 2 9" xfId="4246"/>
    <cellStyle name="20% — акцент2 3 2 9" xfId="36166"/>
    <cellStyle name="20% - Акцент2 3 2 9 2" xfId="20021"/>
    <cellStyle name="20% - Акцент2 3 2 9 3" xfId="40025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180"/>
    <cellStyle name="20% - Акцент2 3 3 2 13" xfId="40022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021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181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182"/>
    <cellStyle name="20% - Акцент2 3 3 4 7" xfId="40020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183"/>
    <cellStyle name="20% - Акцент2 3 3 5 6" xfId="40019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178"/>
    <cellStyle name="20% - Акцент2 3 3 56" xfId="40024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184"/>
    <cellStyle name="20% - Акцент2 3 3 6 5" xfId="40018"/>
    <cellStyle name="20% - Акцент2 3 3 7" xfId="4242"/>
    <cellStyle name="20% — акцент2 3 3 7" xfId="36179"/>
    <cellStyle name="20% - Акцент2 3 3 8" xfId="4588"/>
    <cellStyle name="20% — акцент2 3 3 8" xfId="40023"/>
    <cellStyle name="20% - Акцент2 3 3 9" xfId="4934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187"/>
    <cellStyle name="20% - Акцент2 3 4 2 7" xfId="40015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188"/>
    <cellStyle name="20% - Акцент2 3 4 3 5" xfId="40014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189"/>
    <cellStyle name="20% - Акцент2 3 4 4 5" xfId="40013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190"/>
    <cellStyle name="20% - Акцент2 3 4 5 5" xfId="40012"/>
    <cellStyle name="20% - Акцент2 3 4 50" xfId="32087"/>
    <cellStyle name="20% - Акцент2 3 4 51" xfId="32790"/>
    <cellStyle name="20% - Акцент2 3 4 52" xfId="33058"/>
    <cellStyle name="20% - Акцент2 3 4 53" xfId="36185"/>
    <cellStyle name="20% - Акцент2 3 4 54" xfId="40017"/>
    <cellStyle name="20% - Акцент2 3 4 6" xfId="4586"/>
    <cellStyle name="20% — акцент2 3 4 6" xfId="33059"/>
    <cellStyle name="20% - Акцент2 3 4 7" xfId="4932"/>
    <cellStyle name="20% — акцент2 3 4 7" xfId="36186"/>
    <cellStyle name="20% - Акцент2 3 4 8" xfId="5278"/>
    <cellStyle name="20% — акцент2 3 4 8" xfId="40016"/>
    <cellStyle name="20% - Акцент2 3 4 9" xfId="5624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193"/>
    <cellStyle name="20% - Акцент2 3 5 2 12" xfId="40009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194"/>
    <cellStyle name="20% - Акцент2 3 5 3 9" xfId="40008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195"/>
    <cellStyle name="20% - Акцент2 3 5 4 8" xfId="40007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191"/>
    <cellStyle name="20% - Акцент2 3 5 53" xfId="40011"/>
    <cellStyle name="20% - Акцент2 3 5 6" xfId="4931"/>
    <cellStyle name="20% — акцент2 3 5 6" xfId="33065"/>
    <cellStyle name="20% - Акцент2 3 5 7" xfId="5277"/>
    <cellStyle name="20% — акцент2 3 5 7" xfId="36192"/>
    <cellStyle name="20% - Акцент2 3 5 8" xfId="5623"/>
    <cellStyle name="20% — акцент2 3 5 8" xfId="40010"/>
    <cellStyle name="20% - Акцент2 3 5 9" xfId="5969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162"/>
    <cellStyle name="20% — акцент2 3 56" xfId="40037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196"/>
    <cellStyle name="20% - Акцент2 3 6 15" xfId="40006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197"/>
    <cellStyle name="20% - Акцент2 3 6 8" xfId="28241"/>
    <cellStyle name="20% — акцент2 3 6 8" xfId="40005"/>
    <cellStyle name="20% - Акцент2 3 6 9" xfId="29534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198"/>
    <cellStyle name="20% — акцент2 3 7 4" xfId="26581"/>
    <cellStyle name="20% - Акцент2 3 7 5" xfId="40004"/>
    <cellStyle name="20% — акцент2 3 7 5" xfId="28239"/>
    <cellStyle name="20% — акцент2 3 7 6" xfId="33072"/>
    <cellStyle name="20% — акцент2 3 7 7" xfId="36199"/>
    <cellStyle name="20% — акцент2 3 7 8" xfId="40003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00"/>
    <cellStyle name="20% - Акцент2 3 8 5" xfId="40002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01"/>
    <cellStyle name="20% - Акцент2 3 9 5" xfId="40001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39998"/>
    <cellStyle name="20% - Акцент3 2 10 11" xfId="36215"/>
    <cellStyle name="20% - Акцент3 2 10 12" xfId="39999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16"/>
    <cellStyle name="20% - Акцент3 2 11" xfId="3902"/>
    <cellStyle name="20% — акцент3 2 11" xfId="4576"/>
    <cellStyle name="20% - Акцент3 2 11 10" xfId="36219"/>
    <cellStyle name="20% — акцент3 2 11 10" xfId="35869"/>
    <cellStyle name="20% - Акцент3 2 11 11" xfId="39997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20"/>
    <cellStyle name="20% - Акцент3 2 12" xfId="4231"/>
    <cellStyle name="20% — акцент3 2 12" xfId="4922"/>
    <cellStyle name="20% - Акцент3 2 12 10" xfId="36222"/>
    <cellStyle name="20% - Акцент3 2 12 11" xfId="39996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24"/>
    <cellStyle name="20% - Акцент3 2 13 11" xfId="39995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26"/>
    <cellStyle name="20% - Акцент3 2 14 5" xfId="39994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27"/>
    <cellStyle name="20% - Акцент3 2 15 5" xfId="39993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28"/>
    <cellStyle name="20% - Акцент3 2 16 5" xfId="39992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29"/>
    <cellStyle name="20% - Акцент3 2 17 5" xfId="39991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230"/>
    <cellStyle name="20% - Акцент3 2 18 5" xfId="39990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231"/>
    <cellStyle name="20% - Акцент3 2 19 5" xfId="39989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234"/>
    <cellStyle name="20% - Акцент3 2 2 10 5" xfId="39987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235"/>
    <cellStyle name="20% - Акцент3 2 2 11 5" xfId="39986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238"/>
    <cellStyle name="20% - Акцент3 2 2 2 2 13" xfId="39983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239"/>
    <cellStyle name="20% - Акцент3 2 2 2 3 6" xfId="39982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240"/>
    <cellStyle name="20% - Акцент3 2 2 2 4 5" xfId="39981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241"/>
    <cellStyle name="20% - Акцент3 2 2 2 5 4" xfId="39980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236"/>
    <cellStyle name="20% - Акцент3 2 2 2 57" xfId="39985"/>
    <cellStyle name="20% - Акцент3 2 2 2 6" xfId="3586"/>
    <cellStyle name="20% — акцент3 2 2 2 6" xfId="36237"/>
    <cellStyle name="20% - Акцент3 2 2 2 6 2" xfId="20066"/>
    <cellStyle name="20% - Акцент3 2 2 2 6 3" xfId="39979"/>
    <cellStyle name="20% - Акцент3 2 2 2 7" xfId="3898"/>
    <cellStyle name="20% — акцент3 2 2 2 7" xfId="39984"/>
    <cellStyle name="20% - Акцент3 2 2 2 7 2" xfId="20067"/>
    <cellStyle name="20% - Акцент3 2 2 2 8" xfId="422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39976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24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247"/>
    <cellStyle name="20% - Акцент3 2 2 3 3 5" xfId="39975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248"/>
    <cellStyle name="20% - Акцент3 2 2 3 4 5" xfId="39974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249"/>
    <cellStyle name="20% - Акцент3 2 2 3 5 4" xfId="39973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244"/>
    <cellStyle name="20% - Акцент3 2 2 3 55" xfId="39978"/>
    <cellStyle name="20% - Акцент3 2 2 3 6" xfId="4225"/>
    <cellStyle name="20% — акцент3 2 2 3 6" xfId="36245"/>
    <cellStyle name="20% - Акцент3 2 2 3 6 2" xfId="20072"/>
    <cellStyle name="20% - Акцент3 2 2 3 6 3" xfId="39972"/>
    <cellStyle name="20% - Акцент3 2 2 3 7" xfId="4571"/>
    <cellStyle name="20% — акцент3 2 2 3 7" xfId="39977"/>
    <cellStyle name="20% - Акцент3 2 2 3 7 2" xfId="20068"/>
    <cellStyle name="20% - Акцент3 2 2 3 8" xfId="4917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251"/>
    <cellStyle name="20% - Акцент3 2 2 4 17" xfId="39971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252"/>
    <cellStyle name="20% - Акцент3 2 2 4 7" xfId="17153"/>
    <cellStyle name="20% — акцент3 2 2 4 7" xfId="39970"/>
    <cellStyle name="20% - Акцент3 2 2 4 8" xfId="24114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257"/>
    <cellStyle name="20% - Акцент3 2 2 5 13" xfId="39969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258"/>
    <cellStyle name="20% - Акцент3 2 2 5 7" xfId="26554"/>
    <cellStyle name="20% — акцент3 2 2 5 7" xfId="39968"/>
    <cellStyle name="20% - Акцент3 2 2 5 8" xfId="28214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233"/>
    <cellStyle name="20% — акцент3 2 2 56" xfId="39988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260"/>
    <cellStyle name="20% — акцент3 2 2 6 4" xfId="32773"/>
    <cellStyle name="20% - Акцент3 2 2 6 5" xfId="39967"/>
    <cellStyle name="20% — акцент3 2 2 6 5" xfId="33110"/>
    <cellStyle name="20% — акцент3 2 2 6 6" xfId="36261"/>
    <cellStyle name="20% — акцент3 2 2 6 7" xfId="39966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262"/>
    <cellStyle name="20% — акцент3 2 2 7 4" xfId="36263"/>
    <cellStyle name="20% - Акцент3 2 2 7 5" xfId="39965"/>
    <cellStyle name="20% — акцент3 2 2 7 5" xfId="39964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264"/>
    <cellStyle name="20% - Акцент3 2 2 8 5" xfId="39963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265"/>
    <cellStyle name="20% - Акцент3 2 2 9 5" xfId="39962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39959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268"/>
    <cellStyle name="20% - Акцент3 2 3 11" xfId="4916"/>
    <cellStyle name="20% — акцент3 2 3 11" xfId="5607"/>
    <cellStyle name="20% - Акцент3 2 3 11 10" xfId="39958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269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272"/>
    <cellStyle name="20% - Акцент3 2 3 2 2 7" xfId="39955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273"/>
    <cellStyle name="20% - Акцент3 2 3 2 3 6" xfId="39954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274"/>
    <cellStyle name="20% - Акцент3 2 3 2 4 5" xfId="39953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275"/>
    <cellStyle name="20% - Акцент3 2 3 2 5 4" xfId="39952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270"/>
    <cellStyle name="20% - Акцент3 2 3 2 56" xfId="39957"/>
    <cellStyle name="20% - Акцент3 2 3 2 6" xfId="3893"/>
    <cellStyle name="20% — акцент3 2 3 2 6" xfId="36271"/>
    <cellStyle name="20% - Акцент3 2 3 2 6 2" xfId="17165"/>
    <cellStyle name="20% - Акцент3 2 3 2 6 3" xfId="39951"/>
    <cellStyle name="20% - Акцент3 2 3 2 7" xfId="4222"/>
    <cellStyle name="20% — акцент3 2 3 2 7" xfId="39956"/>
    <cellStyle name="20% - Акцент3 2 3 2 7 2" xfId="20092"/>
    <cellStyle name="20% - Акцент3 2 3 2 8" xfId="456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279"/>
    <cellStyle name="20% - Акцент3 2 3 3 2 7" xfId="39948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280"/>
    <cellStyle name="20% - Акцент3 2 3 3 3 6" xfId="39947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281"/>
    <cellStyle name="20% - Акцент3 2 3 3 4 5" xfId="39946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282"/>
    <cellStyle name="20% - Акцент3 2 3 3 5 4" xfId="39945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277"/>
    <cellStyle name="20% - Акцент3 2 3 3 55" xfId="39950"/>
    <cellStyle name="20% - Акцент3 2 3 3 6" xfId="4221"/>
    <cellStyle name="20% — акцент3 2 3 3 6" xfId="36278"/>
    <cellStyle name="20% - Акцент3 2 3 3 6 2" xfId="20094"/>
    <cellStyle name="20% - Акцент3 2 3 3 6 3" xfId="39944"/>
    <cellStyle name="20% - Акцент3 2 3 3 7" xfId="4567"/>
    <cellStyle name="20% — акцент3 2 3 3 7" xfId="39949"/>
    <cellStyle name="20% - Акцент3 2 3 3 7 2" xfId="20093"/>
    <cellStyle name="20% - Акцент3 2 3 3 8" xfId="4913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284"/>
    <cellStyle name="20% - Акцент3 2 3 4 16" xfId="39943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285"/>
    <cellStyle name="20% - Акцент3 2 3 4 7" xfId="24122"/>
    <cellStyle name="20% — акцент3 2 3 4 7" xfId="39942"/>
    <cellStyle name="20% - Акцент3 2 3 4 8" xfId="26547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288"/>
    <cellStyle name="20% - Акцент3 2 3 5 13" xfId="39941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289"/>
    <cellStyle name="20% - Акцент3 2 3 5 7" xfId="26546"/>
    <cellStyle name="20% — акцент3 2 3 5 7" xfId="39940"/>
    <cellStyle name="20% - Акцент3 2 3 5 8" xfId="28206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267"/>
    <cellStyle name="20% - Акцент3 2 3 56" xfId="33115"/>
    <cellStyle name="20% — акцент3 2 3 56" xfId="39960"/>
    <cellStyle name="20% - Акцент3 2 3 57" xfId="36266"/>
    <cellStyle name="20% - Акцент3 2 3 58" xfId="39961"/>
    <cellStyle name="20% - Акцент3 2 3 6" xfId="3338"/>
    <cellStyle name="20% — акцент3 2 3 6" xfId="3894"/>
    <cellStyle name="20% - Акцент3 2 3 6 10" xfId="39939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294"/>
    <cellStyle name="20% - Акцент3 2 3 6 7" xfId="30985"/>
    <cellStyle name="20% — акцент3 2 3 6 7" xfId="39938"/>
    <cellStyle name="20% - Акцент3 2 3 6 8" xfId="33133"/>
    <cellStyle name="20% - Акцент3 2 3 6 9" xfId="36293"/>
    <cellStyle name="20% - Акцент3 2 3 7" xfId="3583"/>
    <cellStyle name="20% — акцент3 2 3 7" xfId="4223"/>
    <cellStyle name="20% - Акцент3 2 3 7 10" xfId="39937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296"/>
    <cellStyle name="20% - Акцент3 2 3 7 5" xfId="28204"/>
    <cellStyle name="20% — акцент3 2 3 7 5" xfId="39936"/>
    <cellStyle name="20% - Акцент3 2 3 7 6" xfId="29497"/>
    <cellStyle name="20% - Акцент3 2 3 7 7" xfId="30984"/>
    <cellStyle name="20% - Акцент3 2 3 7 8" xfId="33135"/>
    <cellStyle name="20% - Акцент3 2 3 7 9" xfId="36295"/>
    <cellStyle name="20% - Акцент3 2 3 8" xfId="3895"/>
    <cellStyle name="20% — акцент3 2 3 8" xfId="4569"/>
    <cellStyle name="20% - Акцент3 2 3 8 10" xfId="39935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297"/>
    <cellStyle name="20% - Акцент3 2 3 9" xfId="4224"/>
    <cellStyle name="20% — акцент3 2 3 9" xfId="4915"/>
    <cellStyle name="20% - Акцент3 2 3 9 10" xfId="39934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298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39931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01"/>
    <cellStyle name="20% - Акцент3 2 4 11" xfId="5604"/>
    <cellStyle name="20% — акцент3 2 4 11" xfId="5603"/>
    <cellStyle name="20% - Акцент3 2 4 11 10" xfId="39930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02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03"/>
    <cellStyle name="20% - Акцент3 2 4 2 7" xfId="20118"/>
    <cellStyle name="20% — акцент3 2 4 2 7" xfId="39929"/>
    <cellStyle name="20% - Акцент3 2 4 2 8" xfId="20112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05"/>
    <cellStyle name="20% - Акцент3 2 4 3 7" xfId="20119"/>
    <cellStyle name="20% — акцент3 2 4 3 7" xfId="39928"/>
    <cellStyle name="20% - Акцент3 2 4 3 8" xfId="24133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09"/>
    <cellStyle name="20% - Акцент3 2 4 4 14" xfId="39927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10"/>
    <cellStyle name="20% - Акцент3 2 4 4 7" xfId="24134"/>
    <cellStyle name="20% — акцент3 2 4 4 7" xfId="39926"/>
    <cellStyle name="20% - Акцент3 2 4 4 8" xfId="26535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11"/>
    <cellStyle name="20% - Акцент3 2 4 5 13" xfId="39925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12"/>
    <cellStyle name="20% - Акцент3 2 4 5 7" xfId="26534"/>
    <cellStyle name="20% — акцент3 2 4 5 7" xfId="39924"/>
    <cellStyle name="20% - Акцент3 2 4 5 8" xfId="28194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299"/>
    <cellStyle name="20% — акцент3 2 4 55" xfId="36300"/>
    <cellStyle name="20% - Акцент3 2 4 56" xfId="39933"/>
    <cellStyle name="20% — акцент3 2 4 56" xfId="39932"/>
    <cellStyle name="20% - Акцент3 2 4 6" xfId="3891"/>
    <cellStyle name="20% — акцент3 2 4 6" xfId="3890"/>
    <cellStyle name="20% - Акцент3 2 4 6 10" xfId="39923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15"/>
    <cellStyle name="20% - Акцент3 2 4 6 7" xfId="30973"/>
    <cellStyle name="20% — акцент3 2 4 6 7" xfId="39922"/>
    <cellStyle name="20% - Акцент3 2 4 6 8" xfId="33151"/>
    <cellStyle name="20% - Акцент3 2 4 6 9" xfId="36314"/>
    <cellStyle name="20% - Акцент3 2 4 7" xfId="4220"/>
    <cellStyle name="20% — акцент3 2 4 7" xfId="4219"/>
    <cellStyle name="20% - Акцент3 2 4 7 10" xfId="39921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317"/>
    <cellStyle name="20% - Акцент3 2 4 7 5" xfId="28192"/>
    <cellStyle name="20% — акцент3 2 4 7 5" xfId="39920"/>
    <cellStyle name="20% - Акцент3 2 4 7 6" xfId="29485"/>
    <cellStyle name="20% - Акцент3 2 4 7 7" xfId="30972"/>
    <cellStyle name="20% - Акцент3 2 4 7 8" xfId="33153"/>
    <cellStyle name="20% - Акцент3 2 4 7 9" xfId="36316"/>
    <cellStyle name="20% - Акцент3 2 4 8" xfId="4566"/>
    <cellStyle name="20% — акцент3 2 4 8" xfId="4565"/>
    <cellStyle name="20% - Акцент3 2 4 8 10" xfId="39919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318"/>
    <cellStyle name="20% - Акцент3 2 4 9" xfId="4912"/>
    <cellStyle name="20% — акцент3 2 4 9" xfId="4911"/>
    <cellStyle name="20% - Акцент3 2 4 9 10" xfId="39918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319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322"/>
    <cellStyle name="20% - Акцент3 2 5 10 9" xfId="39915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321"/>
    <cellStyle name="20% - Акцент3 2 5 18" xfId="8024"/>
    <cellStyle name="20% — акцент3 2 5 18" xfId="39916"/>
    <cellStyle name="20% - Акцент3 2 5 19" xfId="8370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328"/>
    <cellStyle name="20% - Акцент3 2 5 4 14" xfId="39914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39913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334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320"/>
    <cellStyle name="20% - Акцент3 2 5 56" xfId="39917"/>
    <cellStyle name="20% - Акцент3 2 5 6" xfId="3889"/>
    <cellStyle name="20% — акцент3 2 5 6" xfId="20165"/>
    <cellStyle name="20% - Акцент3 2 5 6 10" xfId="39912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336"/>
    <cellStyle name="20% - Акцент3 2 5 7" xfId="4218"/>
    <cellStyle name="20% — акцент3 2 5 7" xfId="20167"/>
    <cellStyle name="20% - Акцент3 2 5 7 10" xfId="39911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338"/>
    <cellStyle name="20% - Акцент3 2 5 8" xfId="4564"/>
    <cellStyle name="20% — акцент3 2 5 8" xfId="17185"/>
    <cellStyle name="20% - Акцент3 2 5 8 10" xfId="39910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339"/>
    <cellStyle name="20% - Акцент3 2 5 9" xfId="4910"/>
    <cellStyle name="20% — акцент3 2 5 9" xfId="24141"/>
    <cellStyle name="20% - Акцент3 2 5 9 10" xfId="39909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340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14"/>
    <cellStyle name="20% — акцент3 2 59" xfId="40000"/>
    <cellStyle name="20% - Акцент3 2 6" xfId="65"/>
    <cellStyle name="20% — акцент3 2 6" xfId="2338"/>
    <cellStyle name="20% - Акцент3 2 6 10" xfId="5601"/>
    <cellStyle name="20% — акцент3 2 6 10" xfId="39907"/>
    <cellStyle name="20% - Акцент3 2 6 10 2" xfId="20172"/>
    <cellStyle name="20% - Акцент3 2 6 10 3" xfId="24153"/>
    <cellStyle name="20% - Акцент3 2 6 10 4" xfId="29469"/>
    <cellStyle name="20% - Акцент3 2 6 11" xfId="5947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344"/>
    <cellStyle name="20% - Акцент3 2 6 4 9" xfId="39906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345"/>
    <cellStyle name="20% - Акцент3 2 6 5 8" xfId="399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341"/>
    <cellStyle name="20% - Акцент3 2 6 55" xfId="39908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346"/>
    <cellStyle name="20% - Акцент3 2 6 6 8" xfId="399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347"/>
    <cellStyle name="20% - Акцент3 2 6 7 7" xfId="399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348"/>
    <cellStyle name="20% - Акцент3 2 6 8 6" xfId="39902"/>
    <cellStyle name="20% - Акцент3 2 6 9" xfId="5255"/>
    <cellStyle name="20% — акцент3 2 6 9" xfId="36342"/>
    <cellStyle name="20% - Акцент3 2 6 9 2" xfId="20183"/>
    <cellStyle name="20% - Акцент3 2 6 9 3" xfId="24161"/>
    <cellStyle name="20% - Акцент3 2 6 9 4" xfId="29461"/>
    <cellStyle name="20% - Акцент3 2 6 9 5" xfId="39901"/>
    <cellStyle name="20% - Акцент3 2 7" xfId="1207"/>
    <cellStyle name="20% — акцент3 2 7" xfId="3344"/>
    <cellStyle name="20% - Акцент3 2 7 10" xfId="20184"/>
    <cellStyle name="20% — акцент3 2 7 10" xfId="39899"/>
    <cellStyle name="20% - Акцент3 2 7 11" xfId="1718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352"/>
    <cellStyle name="20% - Акцент3 2 7 2 7" xfId="39898"/>
    <cellStyle name="20% - Акцент3 2 7 20" xfId="36350"/>
    <cellStyle name="20% - Акцент3 2 7 21" xfId="399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354"/>
    <cellStyle name="20% - Акцент3 2 7 3 7" xfId="398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351"/>
    <cellStyle name="20% - Акцент3 2 8" xfId="2337"/>
    <cellStyle name="20% — акцент3 2 8" xfId="3589"/>
    <cellStyle name="20% - Акцент3 2 8 10" xfId="24167"/>
    <cellStyle name="20% — акцент3 2 8 10" xfId="39895"/>
    <cellStyle name="20% - Акцент3 2 8 11" xfId="26499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360"/>
    <cellStyle name="20% - Акцент3 2 8 17" xfId="398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362"/>
    <cellStyle name="20% - Акцент3 2 8 2 7" xfId="398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363"/>
    <cellStyle name="20% - Акцент3 2 8 3 7" xfId="398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361"/>
    <cellStyle name="20% - Акцент3 2 9" xfId="3345"/>
    <cellStyle name="20% — акцент3 2 9" xfId="3901"/>
    <cellStyle name="20% - Акцент3 2 9 10" xfId="26493"/>
    <cellStyle name="20% — акцент3 2 9 10" xfId="39891"/>
    <cellStyle name="20% - Акцент3 2 9 11" xfId="28157"/>
    <cellStyle name="20% - Акцент3 2 9 12" xfId="29450"/>
    <cellStyle name="20% - Акцент3 2 9 13" xfId="30939"/>
    <cellStyle name="20% - Акцент3 2 9 14" xfId="33184"/>
    <cellStyle name="20% - Акцент3 2 9 15" xfId="36365"/>
    <cellStyle name="20% - Акцент3 2 9 16" xfId="398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367"/>
    <cellStyle name="20% - Акцент3 2 9 2 7" xfId="398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368"/>
    <cellStyle name="20% - Акцент3 2 9 3 7" xfId="398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366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370"/>
    <cellStyle name="20% - Акцент3 3 10 5" xfId="398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371"/>
    <cellStyle name="20% - Акцент3 3 11 5" xfId="398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372"/>
    <cellStyle name="20% - Акцент3 3 12 5" xfId="398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39884"/>
    <cellStyle name="20% - Акцент3 3 2 10 2" xfId="20223"/>
    <cellStyle name="20% - Акцент3 3 2 11" xfId="4906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374"/>
    <cellStyle name="20% - Акцент3 3 2 2 14" xfId="39883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375"/>
    <cellStyle name="20% - Акцент3 3 2 3 13" xfId="39882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376"/>
    <cellStyle name="20% - Акцент3 3 2 4 12" xfId="39881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377"/>
    <cellStyle name="20% - Акцент3 3 2 5 5" xfId="39880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378"/>
    <cellStyle name="20% - Акцент3 3 2 6 5" xfId="39879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379"/>
    <cellStyle name="20% - Акцент3 3 2 7 5" xfId="39878"/>
    <cellStyle name="20% - Акцент3 3 2 8" xfId="3885"/>
    <cellStyle name="20% — акцент3 3 2 8" xfId="33194"/>
    <cellStyle name="20% - Акцент3 3 2 8 2" xfId="20230"/>
    <cellStyle name="20% - Акцент3 3 2 8 3" xfId="36380"/>
    <cellStyle name="20% - Акцент3 3 2 8 4" xfId="39877"/>
    <cellStyle name="20% - Акцент3 3 2 9" xfId="4214"/>
    <cellStyle name="20% — акцент3 3 2 9" xfId="36373"/>
    <cellStyle name="20% - Акцент3 3 2 9 2" xfId="20231"/>
    <cellStyle name="20% - Акцент3 3 2 9 3" xfId="39876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384"/>
    <cellStyle name="20% - Акцент3 3 3 2 13" xfId="39873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39872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385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386"/>
    <cellStyle name="20% - Акцент3 3 3 4 7" xfId="39871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387"/>
    <cellStyle name="20% - Акцент3 3 3 5 6" xfId="39870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382"/>
    <cellStyle name="20% - Акцент3 3 3 56" xfId="39875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388"/>
    <cellStyle name="20% - Акцент3 3 3 6 5" xfId="39869"/>
    <cellStyle name="20% - Акцент3 3 3 7" xfId="4210"/>
    <cellStyle name="20% — акцент3 3 3 7" xfId="36383"/>
    <cellStyle name="20% - Акцент3 3 3 8" xfId="4556"/>
    <cellStyle name="20% — акцент3 3 3 8" xfId="39874"/>
    <cellStyle name="20% - Акцент3 3 3 9" xfId="4902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391"/>
    <cellStyle name="20% - Акцент3 3 4 2 7" xfId="39866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392"/>
    <cellStyle name="20% - Акцент3 3 4 3 5" xfId="39865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393"/>
    <cellStyle name="20% - Акцент3 3 4 4 5" xfId="39864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394"/>
    <cellStyle name="20% - Акцент3 3 4 5 5" xfId="39863"/>
    <cellStyle name="20% - Акцент3 3 4 50" xfId="32035"/>
    <cellStyle name="20% - Акцент3 3 4 51" xfId="32736"/>
    <cellStyle name="20% - Акцент3 3 4 52" xfId="33207"/>
    <cellStyle name="20% - Акцент3 3 4 53" xfId="36389"/>
    <cellStyle name="20% - Акцент3 3 4 54" xfId="39868"/>
    <cellStyle name="20% - Акцент3 3 4 6" xfId="4554"/>
    <cellStyle name="20% — акцент3 3 4 6" xfId="33208"/>
    <cellStyle name="20% - Акцент3 3 4 7" xfId="4900"/>
    <cellStyle name="20% — акцент3 3 4 7" xfId="36390"/>
    <cellStyle name="20% - Акцент3 3 4 8" xfId="5246"/>
    <cellStyle name="20% — акцент3 3 4 8" xfId="39867"/>
    <cellStyle name="20% - Акцент3 3 4 9" xfId="5592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397"/>
    <cellStyle name="20% - Акцент3 3 5 2 12" xfId="39860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398"/>
    <cellStyle name="20% - Акцент3 3 5 3 9" xfId="39859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399"/>
    <cellStyle name="20% - Акцент3 3 5 4 8" xfId="39858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395"/>
    <cellStyle name="20% - Акцент3 3 5 53" xfId="39862"/>
    <cellStyle name="20% - Акцент3 3 5 6" xfId="4899"/>
    <cellStyle name="20% — акцент3 3 5 6" xfId="33214"/>
    <cellStyle name="20% - Акцент3 3 5 7" xfId="5245"/>
    <cellStyle name="20% — акцент3 3 5 7" xfId="36396"/>
    <cellStyle name="20% - Акцент3 3 5 8" xfId="5591"/>
    <cellStyle name="20% — акцент3 3 5 8" xfId="39861"/>
    <cellStyle name="20% - Акцент3 3 5 9" xfId="5937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369"/>
    <cellStyle name="20% — акцент3 3 56" xfId="398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400"/>
    <cellStyle name="20% - Акцент3 3 6 15" xfId="39857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401"/>
    <cellStyle name="20% - Акцент3 3 6 8" xfId="28129"/>
    <cellStyle name="20% — акцент3 3 6 8" xfId="39856"/>
    <cellStyle name="20% - Акцент3 3 6 9" xfId="29423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404"/>
    <cellStyle name="20% — акцент3 3 7 4" xfId="26458"/>
    <cellStyle name="20% - Акцент3 3 7 5" xfId="39855"/>
    <cellStyle name="20% — акцент3 3 7 5" xfId="28127"/>
    <cellStyle name="20% — акцент3 3 7 6" xfId="33221"/>
    <cellStyle name="20% — акцент3 3 7 7" xfId="36405"/>
    <cellStyle name="20% — акцент3 3 7 8" xfId="39854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406"/>
    <cellStyle name="20% - Акцент3 3 8 5" xfId="39853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407"/>
    <cellStyle name="20% - Акцент3 3 9 5" xfId="39852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39849"/>
    <cellStyle name="20% - Акцент4 2 10 11" xfId="36417"/>
    <cellStyle name="20% - Акцент4 2 10 12" xfId="39850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418"/>
    <cellStyle name="20% - Акцент4 2 11" xfId="3870"/>
    <cellStyle name="20% — акцент4 2 11" xfId="4544"/>
    <cellStyle name="20% - Акцент4 2 11 10" xfId="36419"/>
    <cellStyle name="20% — акцент4 2 11 10" xfId="39847"/>
    <cellStyle name="20% - Акцент4 2 11 11" xfId="39848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420"/>
    <cellStyle name="20% - Акцент4 2 12" xfId="4199"/>
    <cellStyle name="20% — акцент4 2 12" xfId="4890"/>
    <cellStyle name="20% - Акцент4 2 12 10" xfId="36421"/>
    <cellStyle name="20% - Акцент4 2 12 11" xfId="39846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423"/>
    <cellStyle name="20% - Акцент4 2 13 11" xfId="39845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425"/>
    <cellStyle name="20% - Акцент4 2 14 5" xfId="39844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426"/>
    <cellStyle name="20% - Акцент4 2 15 5" xfId="39843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427"/>
    <cellStyle name="20% - Акцент4 2 16 5" xfId="39842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428"/>
    <cellStyle name="20% - Акцент4 2 17 5" xfId="39841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429"/>
    <cellStyle name="20% - Акцент4 2 18 5" xfId="39840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430"/>
    <cellStyle name="20% - Акцент4 2 19 5" xfId="39839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432"/>
    <cellStyle name="20% - Акцент4 2 2 10 5" xfId="39837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433"/>
    <cellStyle name="20% - Акцент4 2 2 11 5" xfId="39836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436"/>
    <cellStyle name="20% - Акцент4 2 2 2 2 13" xfId="39833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437"/>
    <cellStyle name="20% - Акцент4 2 2 2 3 6" xfId="39832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438"/>
    <cellStyle name="20% - Акцент4 2 2 2 4 5" xfId="39831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439"/>
    <cellStyle name="20% - Акцент4 2 2 2 5 4" xfId="39830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434"/>
    <cellStyle name="20% - Акцент4 2 2 2 57" xfId="39835"/>
    <cellStyle name="20% - Акцент4 2 2 2 6" xfId="3554"/>
    <cellStyle name="20% — акцент4 2 2 2 6" xfId="36435"/>
    <cellStyle name="20% - Акцент4 2 2 2 6 2" xfId="20276"/>
    <cellStyle name="20% - Акцент4 2 2 2 6 3" xfId="39829"/>
    <cellStyle name="20% - Акцент4 2 2 2 7" xfId="3866"/>
    <cellStyle name="20% — акцент4 2 2 2 7" xfId="39834"/>
    <cellStyle name="20% - Акцент4 2 2 2 7 2" xfId="20277"/>
    <cellStyle name="20% - Акцент4 2 2 2 8" xfId="4195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39826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442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443"/>
    <cellStyle name="20% - Акцент4 2 2 3 3 5" xfId="39825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444"/>
    <cellStyle name="20% - Акцент4 2 2 3 4 5" xfId="39824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445"/>
    <cellStyle name="20% - Акцент4 2 2 3 5 4" xfId="39823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440"/>
    <cellStyle name="20% - Акцент4 2 2 3 55" xfId="39828"/>
    <cellStyle name="20% - Акцент4 2 2 3 6" xfId="4193"/>
    <cellStyle name="20% — акцент4 2 2 3 6" xfId="36441"/>
    <cellStyle name="20% - Акцент4 2 2 3 6 2" xfId="20282"/>
    <cellStyle name="20% - Акцент4 2 2 3 6 3" xfId="39822"/>
    <cellStyle name="20% - Акцент4 2 2 3 7" xfId="4539"/>
    <cellStyle name="20% — акцент4 2 2 3 7" xfId="39827"/>
    <cellStyle name="20% - Акцент4 2 2 3 7 2" xfId="20278"/>
    <cellStyle name="20% - Акцент4 2 2 3 8" xfId="488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446"/>
    <cellStyle name="20% - Акцент4 2 2 4 17" xfId="39821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447"/>
    <cellStyle name="20% - Акцент4 2 2 4 7" xfId="17237"/>
    <cellStyle name="20% — акцент4 2 2 4 7" xfId="39820"/>
    <cellStyle name="20% - Акцент4 2 2 4 8" xfId="24226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449"/>
    <cellStyle name="20% - Акцент4 2 2 5 13" xfId="39819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450"/>
    <cellStyle name="20% - Акцент4 2 2 5 7" xfId="26428"/>
    <cellStyle name="20% — акцент4 2 2 5 7" xfId="39818"/>
    <cellStyle name="20% - Акцент4 2 2 5 8" xfId="28102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431"/>
    <cellStyle name="20% — акцент4 2 2 56" xfId="39838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451"/>
    <cellStyle name="20% — акцент4 2 2 6 4" xfId="32719"/>
    <cellStyle name="20% - Акцент4 2 2 6 5" xfId="39817"/>
    <cellStyle name="20% — акцент4 2 2 6 5" xfId="33259"/>
    <cellStyle name="20% — акцент4 2 2 6 6" xfId="36452"/>
    <cellStyle name="20% — акцент4 2 2 6 7" xfId="39816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453"/>
    <cellStyle name="20% — акцент4 2 2 7 4" xfId="36454"/>
    <cellStyle name="20% - Акцент4 2 2 7 5" xfId="39815"/>
    <cellStyle name="20% — акцент4 2 2 7 5" xfId="39814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455"/>
    <cellStyle name="20% - Акцент4 2 2 8 5" xfId="39813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456"/>
    <cellStyle name="20% - Акцент4 2 2 9 5" xfId="39812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39809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459"/>
    <cellStyle name="20% - Акцент4 2 3 11" xfId="4884"/>
    <cellStyle name="20% — акцент4 2 3 11" xfId="5575"/>
    <cellStyle name="20% - Акцент4 2 3 11 10" xfId="39808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460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463"/>
    <cellStyle name="20% - Акцент4 2 3 2 2 7" xfId="39805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464"/>
    <cellStyle name="20% - Акцент4 2 3 2 3 6" xfId="39804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465"/>
    <cellStyle name="20% - Акцент4 2 3 2 4 5" xfId="39803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466"/>
    <cellStyle name="20% - Акцент4 2 3 2 5 4" xfId="39802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461"/>
    <cellStyle name="20% - Акцент4 2 3 2 56" xfId="39807"/>
    <cellStyle name="20% - Акцент4 2 3 2 6" xfId="3861"/>
    <cellStyle name="20% — акцент4 2 3 2 6" xfId="36462"/>
    <cellStyle name="20% - Акцент4 2 3 2 6 2" xfId="17249"/>
    <cellStyle name="20% - Акцент4 2 3 2 6 3" xfId="39801"/>
    <cellStyle name="20% - Акцент4 2 3 2 7" xfId="4190"/>
    <cellStyle name="20% — акцент4 2 3 2 7" xfId="39806"/>
    <cellStyle name="20% - Акцент4 2 3 2 7 2" xfId="20302"/>
    <cellStyle name="20% - Акцент4 2 3 2 8" xfId="4536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469"/>
    <cellStyle name="20% - Акцент4 2 3 3 2 7" xfId="39798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470"/>
    <cellStyle name="20% - Акцент4 2 3 3 3 6" xfId="39797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471"/>
    <cellStyle name="20% - Акцент4 2 3 3 4 5" xfId="39796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472"/>
    <cellStyle name="20% - Акцент4 2 3 3 5 4" xfId="39795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467"/>
    <cellStyle name="20% - Акцент4 2 3 3 55" xfId="39800"/>
    <cellStyle name="20% - Акцент4 2 3 3 6" xfId="4189"/>
    <cellStyle name="20% — акцент4 2 3 3 6" xfId="36468"/>
    <cellStyle name="20% - Акцент4 2 3 3 6 2" xfId="20304"/>
    <cellStyle name="20% - Акцент4 2 3 3 6 3" xfId="39794"/>
    <cellStyle name="20% - Акцент4 2 3 3 7" xfId="4535"/>
    <cellStyle name="20% — акцент4 2 3 3 7" xfId="39799"/>
    <cellStyle name="20% - Акцент4 2 3 3 7 2" xfId="20303"/>
    <cellStyle name="20% - Акцент4 2 3 3 8" xfId="4881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474"/>
    <cellStyle name="20% - Акцент4 2 3 4 16" xfId="39793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475"/>
    <cellStyle name="20% - Акцент4 2 3 4 7" xfId="24234"/>
    <cellStyle name="20% — акцент4 2 3 4 7" xfId="39792"/>
    <cellStyle name="20% - Акцент4 2 3 4 8" xfId="26420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479"/>
    <cellStyle name="20% - Акцент4 2 3 5 13" xfId="39791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480"/>
    <cellStyle name="20% - Акцент4 2 3 5 7" xfId="26419"/>
    <cellStyle name="20% — акцент4 2 3 5 7" xfId="39790"/>
    <cellStyle name="20% - Акцент4 2 3 5 8" xfId="28094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458"/>
    <cellStyle name="20% - Акцент4 2 3 56" xfId="33264"/>
    <cellStyle name="20% — акцент4 2 3 56" xfId="39810"/>
    <cellStyle name="20% - Акцент4 2 3 57" xfId="36457"/>
    <cellStyle name="20% - Акцент4 2 3 58" xfId="39811"/>
    <cellStyle name="20% - Акцент4 2 3 6" xfId="3306"/>
    <cellStyle name="20% — акцент4 2 3 6" xfId="3862"/>
    <cellStyle name="20% - Акцент4 2 3 6 10" xfId="39789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485"/>
    <cellStyle name="20% - Акцент4 2 3 6 7" xfId="30890"/>
    <cellStyle name="20% — акцент4 2 3 6 7" xfId="39788"/>
    <cellStyle name="20% - Акцент4 2 3 6 8" xfId="33282"/>
    <cellStyle name="20% - Акцент4 2 3 6 9" xfId="36484"/>
    <cellStyle name="20% - Акцент4 2 3 7" xfId="3551"/>
    <cellStyle name="20% — акцент4 2 3 7" xfId="4191"/>
    <cellStyle name="20% - Акцент4 2 3 7 10" xfId="39787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487"/>
    <cellStyle name="20% - Акцент4 2 3 7 5" xfId="28092"/>
    <cellStyle name="20% — акцент4 2 3 7 5" xfId="39786"/>
    <cellStyle name="20% - Акцент4 2 3 7 6" xfId="29388"/>
    <cellStyle name="20% - Акцент4 2 3 7 7" xfId="30889"/>
    <cellStyle name="20% - Акцент4 2 3 7 8" xfId="33284"/>
    <cellStyle name="20% - Акцент4 2 3 7 9" xfId="36486"/>
    <cellStyle name="20% - Акцент4 2 3 8" xfId="3863"/>
    <cellStyle name="20% — акцент4 2 3 8" xfId="4537"/>
    <cellStyle name="20% - Акцент4 2 3 8 10" xfId="39785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488"/>
    <cellStyle name="20% - Акцент4 2 3 9" xfId="4192"/>
    <cellStyle name="20% — акцент4 2 3 9" xfId="4883"/>
    <cellStyle name="20% - Акцент4 2 3 9 10" xfId="39784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489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39781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492"/>
    <cellStyle name="20% - Акцент4 2 4 11" xfId="5572"/>
    <cellStyle name="20% — акцент4 2 4 11" xfId="5571"/>
    <cellStyle name="20% - Акцент4 2 4 11 10" xfId="39780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493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495"/>
    <cellStyle name="20% - Акцент4 2 4 2 7" xfId="20328"/>
    <cellStyle name="20% — акцент4 2 4 2 7" xfId="39779"/>
    <cellStyle name="20% - Акцент4 2 4 2 8" xfId="20322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500"/>
    <cellStyle name="20% - Акцент4 2 4 3 7" xfId="20329"/>
    <cellStyle name="20% — акцент4 2 4 3 7" xfId="39778"/>
    <cellStyle name="20% - Акцент4 2 4 3 8" xfId="2424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502"/>
    <cellStyle name="20% - Акцент4 2 4 4 14" xfId="39777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503"/>
    <cellStyle name="20% - Акцент4 2 4 4 7" xfId="24246"/>
    <cellStyle name="20% — акцент4 2 4 4 7" xfId="39776"/>
    <cellStyle name="20% - Акцент4 2 4 4 8" xfId="26407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508"/>
    <cellStyle name="20% - Акцент4 2 4 5 13" xfId="39775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509"/>
    <cellStyle name="20% - Акцент4 2 4 5 7" xfId="26406"/>
    <cellStyle name="20% — акцент4 2 4 5 7" xfId="39774"/>
    <cellStyle name="20% - Акцент4 2 4 5 8" xfId="28082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490"/>
    <cellStyle name="20% — акцент4 2 4 55" xfId="36491"/>
    <cellStyle name="20% - Акцент4 2 4 56" xfId="39783"/>
    <cellStyle name="20% — акцент4 2 4 56" xfId="39782"/>
    <cellStyle name="20% - Акцент4 2 4 6" xfId="3859"/>
    <cellStyle name="20% — акцент4 2 4 6" xfId="3858"/>
    <cellStyle name="20% - Акцент4 2 4 6 10" xfId="39773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514"/>
    <cellStyle name="20% - Акцент4 2 4 6 7" xfId="30880"/>
    <cellStyle name="20% — акцент4 2 4 6 7" xfId="39772"/>
    <cellStyle name="20% - Акцент4 2 4 6 8" xfId="33300"/>
    <cellStyle name="20% - Акцент4 2 4 6 9" xfId="36513"/>
    <cellStyle name="20% - Акцент4 2 4 7" xfId="4188"/>
    <cellStyle name="20% — акцент4 2 4 7" xfId="4187"/>
    <cellStyle name="20% - Акцент4 2 4 7 10" xfId="39771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516"/>
    <cellStyle name="20% - Акцент4 2 4 7 5" xfId="28080"/>
    <cellStyle name="20% — акцент4 2 4 7 5" xfId="39770"/>
    <cellStyle name="20% - Акцент4 2 4 7 6" xfId="29378"/>
    <cellStyle name="20% - Акцент4 2 4 7 7" xfId="30879"/>
    <cellStyle name="20% - Акцент4 2 4 7 8" xfId="33302"/>
    <cellStyle name="20% - Акцент4 2 4 7 9" xfId="36515"/>
    <cellStyle name="20% - Акцент4 2 4 8" xfId="4534"/>
    <cellStyle name="20% — акцент4 2 4 8" xfId="4533"/>
    <cellStyle name="20% - Акцент4 2 4 8 10" xfId="39769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517"/>
    <cellStyle name="20% - Акцент4 2 4 9" xfId="4880"/>
    <cellStyle name="20% — акцент4 2 4 9" xfId="4879"/>
    <cellStyle name="20% - Акцент4 2 4 9 10" xfId="39768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518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521"/>
    <cellStyle name="20% - Акцент4 2 5 10 9" xfId="39765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520"/>
    <cellStyle name="20% - Акцент4 2 5 18" xfId="7992"/>
    <cellStyle name="20% — акцент4 2 5 18" xfId="39766"/>
    <cellStyle name="20% - Акцент4 2 5 19" xfId="8338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536"/>
    <cellStyle name="20% - Акцент4 2 5 4 14" xfId="39764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39763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542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519"/>
    <cellStyle name="20% - Акцент4 2 5 56" xfId="39767"/>
    <cellStyle name="20% - Акцент4 2 5 6" xfId="3857"/>
    <cellStyle name="20% — акцент4 2 5 6" xfId="20375"/>
    <cellStyle name="20% - Акцент4 2 5 6 10" xfId="39762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543"/>
    <cellStyle name="20% - Акцент4 2 5 7" xfId="4186"/>
    <cellStyle name="20% — акцент4 2 5 7" xfId="20377"/>
    <cellStyle name="20% - Акцент4 2 5 7 10" xfId="39761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544"/>
    <cellStyle name="20% - Акцент4 2 5 8" xfId="4532"/>
    <cellStyle name="20% — акцент4 2 5 8" xfId="17269"/>
    <cellStyle name="20% - Акцент4 2 5 8 10" xfId="39760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545"/>
    <cellStyle name="20% - Акцент4 2 5 9" xfId="4878"/>
    <cellStyle name="20% — акцент4 2 5 9" xfId="24253"/>
    <cellStyle name="20% - Акцент4 2 5 9 10" xfId="39759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546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416"/>
    <cellStyle name="20% — акцент4 2 59" xfId="39851"/>
    <cellStyle name="20% - Акцент4 2 6" xfId="97"/>
    <cellStyle name="20% — акцент4 2 6" xfId="2370"/>
    <cellStyle name="20% - Акцент4 2 6 10" xfId="5569"/>
    <cellStyle name="20% — акцент4 2 6 10" xfId="39757"/>
    <cellStyle name="20% - Акцент4 2 6 10 2" xfId="20382"/>
    <cellStyle name="20% - Акцент4 2 6 10 3" xfId="24265"/>
    <cellStyle name="20% - Акцент4 2 6 10 4" xfId="29362"/>
    <cellStyle name="20% - Акцент4 2 6 11" xfId="5915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551"/>
    <cellStyle name="20% - Акцент4 2 6 4 9" xfId="39756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552"/>
    <cellStyle name="20% - Акцент4 2 6 5 8" xfId="39755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547"/>
    <cellStyle name="20% - Акцент4 2 6 55" xfId="39758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553"/>
    <cellStyle name="20% - Акцент4 2 6 6 8" xfId="39754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554"/>
    <cellStyle name="20% - Акцент4 2 6 7 7" xfId="39753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555"/>
    <cellStyle name="20% - Акцент4 2 6 8 6" xfId="39752"/>
    <cellStyle name="20% - Акцент4 2 6 9" xfId="5223"/>
    <cellStyle name="20% — акцент4 2 6 9" xfId="36548"/>
    <cellStyle name="20% - Акцент4 2 6 9 2" xfId="20393"/>
    <cellStyle name="20% - Акцент4 2 6 9 3" xfId="24273"/>
    <cellStyle name="20% - Акцент4 2 6 9 4" xfId="29354"/>
    <cellStyle name="20% - Акцент4 2 6 9 5" xfId="39751"/>
    <cellStyle name="20% - Акцент4 2 7" xfId="1239"/>
    <cellStyle name="20% — акцент4 2 7" xfId="3312"/>
    <cellStyle name="20% - Акцент4 2 7 10" xfId="20394"/>
    <cellStyle name="20% — акцент4 2 7 10" xfId="39749"/>
    <cellStyle name="20% - Акцент4 2 7 11" xfId="17273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559"/>
    <cellStyle name="20% - Акцент4 2 7 2 7" xfId="39748"/>
    <cellStyle name="20% - Акцент4 2 7 20" xfId="36557"/>
    <cellStyle name="20% - Акцент4 2 7 21" xfId="39750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561"/>
    <cellStyle name="20% - Акцент4 2 7 3 7" xfId="39747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558"/>
    <cellStyle name="20% - Акцент4 2 8" xfId="2369"/>
    <cellStyle name="20% — акцент4 2 8" xfId="3557"/>
    <cellStyle name="20% - Акцент4 2 8 10" xfId="24279"/>
    <cellStyle name="20% — акцент4 2 8 10" xfId="39745"/>
    <cellStyle name="20% - Акцент4 2 8 11" xfId="26370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569"/>
    <cellStyle name="20% - Акцент4 2 8 17" xfId="39746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571"/>
    <cellStyle name="20% - Акцент4 2 8 2 7" xfId="39744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573"/>
    <cellStyle name="20% - Акцент4 2 8 3 7" xfId="39743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570"/>
    <cellStyle name="20% - Акцент4 2 9" xfId="3313"/>
    <cellStyle name="20% — акцент4 2 9" xfId="3869"/>
    <cellStyle name="20% - Акцент4 2 9 10" xfId="26363"/>
    <cellStyle name="20% — акцент4 2 9 10" xfId="39741"/>
    <cellStyle name="20% - Акцент4 2 9 11" xfId="28046"/>
    <cellStyle name="20% - Акцент4 2 9 12" xfId="29343"/>
    <cellStyle name="20% - Акцент4 2 9 13" xfId="30849"/>
    <cellStyle name="20% - Акцент4 2 9 14" xfId="33333"/>
    <cellStyle name="20% - Акцент4 2 9 15" xfId="36581"/>
    <cellStyle name="20% - Акцент4 2 9 16" xfId="39742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583"/>
    <cellStyle name="20% - Акцент4 2 9 2 7" xfId="39740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585"/>
    <cellStyle name="20% - Акцент4 2 9 3 7" xfId="39739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582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593"/>
    <cellStyle name="20% - Акцент4 3 10 5" xfId="39737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594"/>
    <cellStyle name="20% - Акцент4 3 11 5" xfId="39736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595"/>
    <cellStyle name="20% - Акцент4 3 12 5" xfId="39735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39734"/>
    <cellStyle name="20% - Акцент4 3 2 10 2" xfId="20433"/>
    <cellStyle name="20% - Акцент4 3 2 11" xfId="4874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598"/>
    <cellStyle name="20% - Акцент4 3 2 2 14" xfId="39733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600"/>
    <cellStyle name="20% - Акцент4 3 2 3 13" xfId="39732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601"/>
    <cellStyle name="20% - Акцент4 3 2 4 12" xfId="39731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603"/>
    <cellStyle name="20% - Акцент4 3 2 5 5" xfId="39730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604"/>
    <cellStyle name="20% - Акцент4 3 2 6 5" xfId="39729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605"/>
    <cellStyle name="20% - Акцент4 3 2 7 5" xfId="39728"/>
    <cellStyle name="20% - Акцент4 3 2 8" xfId="3853"/>
    <cellStyle name="20% — акцент4 3 2 8" xfId="33343"/>
    <cellStyle name="20% - Акцент4 3 2 8 2" xfId="20440"/>
    <cellStyle name="20% - Акцент4 3 2 8 3" xfId="36606"/>
    <cellStyle name="20% - Акцент4 3 2 8 4" xfId="39727"/>
    <cellStyle name="20% - Акцент4 3 2 9" xfId="4182"/>
    <cellStyle name="20% — акцент4 3 2 9" xfId="36597"/>
    <cellStyle name="20% - Акцент4 3 2 9 2" xfId="20441"/>
    <cellStyle name="20% - Акцент4 3 2 9 3" xfId="39726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609"/>
    <cellStyle name="20% - Акцент4 3 3 2 13" xfId="39723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39722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610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611"/>
    <cellStyle name="20% - Акцент4 3 3 4 7" xfId="39721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612"/>
    <cellStyle name="20% - Акцент4 3 3 5 6" xfId="39720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607"/>
    <cellStyle name="20% - Акцент4 3 3 56" xfId="39725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613"/>
    <cellStyle name="20% - Акцент4 3 3 6 5" xfId="39719"/>
    <cellStyle name="20% - Акцент4 3 3 7" xfId="4178"/>
    <cellStyle name="20% — акцент4 3 3 7" xfId="36608"/>
    <cellStyle name="20% - Акцент4 3 3 8" xfId="4524"/>
    <cellStyle name="20% — акцент4 3 3 8" xfId="39724"/>
    <cellStyle name="20% - Акцент4 3 3 9" xfId="4870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616"/>
    <cellStyle name="20% - Акцент4 3 4 2 7" xfId="39716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617"/>
    <cellStyle name="20% - Акцент4 3 4 3 5" xfId="39715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618"/>
    <cellStyle name="20% - Акцент4 3 4 4 5" xfId="39714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619"/>
    <cellStyle name="20% - Акцент4 3 4 5 5" xfId="39713"/>
    <cellStyle name="20% - Акцент4 3 4 50" xfId="31983"/>
    <cellStyle name="20% - Акцент4 3 4 51" xfId="32682"/>
    <cellStyle name="20% - Акцент4 3 4 52" xfId="33356"/>
    <cellStyle name="20% - Акцент4 3 4 53" xfId="36614"/>
    <cellStyle name="20% - Акцент4 3 4 54" xfId="39718"/>
    <cellStyle name="20% - Акцент4 3 4 6" xfId="4522"/>
    <cellStyle name="20% — акцент4 3 4 6" xfId="33357"/>
    <cellStyle name="20% - Акцент4 3 4 7" xfId="4868"/>
    <cellStyle name="20% — акцент4 3 4 7" xfId="36615"/>
    <cellStyle name="20% - Акцент4 3 4 8" xfId="5214"/>
    <cellStyle name="20% — акцент4 3 4 8" xfId="39717"/>
    <cellStyle name="20% - Акцент4 3 4 9" xfId="5560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622"/>
    <cellStyle name="20% - Акцент4 3 5 2 12" xfId="39710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623"/>
    <cellStyle name="20% - Акцент4 3 5 3 9" xfId="39709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624"/>
    <cellStyle name="20% - Акцент4 3 5 4 8" xfId="39708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620"/>
    <cellStyle name="20% - Акцент4 3 5 53" xfId="39712"/>
    <cellStyle name="20% - Акцент4 3 5 6" xfId="4867"/>
    <cellStyle name="20% — акцент4 3 5 6" xfId="33363"/>
    <cellStyle name="20% - Акцент4 3 5 7" xfId="5213"/>
    <cellStyle name="20% — акцент4 3 5 7" xfId="36621"/>
    <cellStyle name="20% - Акцент4 3 5 8" xfId="5559"/>
    <cellStyle name="20% — акцент4 3 5 8" xfId="39711"/>
    <cellStyle name="20% - Акцент4 3 5 9" xfId="5905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592"/>
    <cellStyle name="20% — акцент4 3 56" xfId="39738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625"/>
    <cellStyle name="20% - Акцент4 3 6 15" xfId="39707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626"/>
    <cellStyle name="20% - Акцент4 3 6 8" xfId="28018"/>
    <cellStyle name="20% — акцент4 3 6 8" xfId="39706"/>
    <cellStyle name="20% - Акцент4 3 6 9" xfId="29315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629"/>
    <cellStyle name="20% — акцент4 3 7 4" xfId="26326"/>
    <cellStyle name="20% - Акцент4 3 7 5" xfId="39705"/>
    <cellStyle name="20% — акцент4 3 7 5" xfId="28016"/>
    <cellStyle name="20% — акцент4 3 7 6" xfId="33370"/>
    <cellStyle name="20% — акцент4 3 7 7" xfId="36630"/>
    <cellStyle name="20% — акцент4 3 7 8" xfId="39704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631"/>
    <cellStyle name="20% - Акцент4 3 8 5" xfId="39703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632"/>
    <cellStyle name="20% - Акцент4 3 9 5" xfId="39702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39699"/>
    <cellStyle name="20% - Акцент5 2 10 11" xfId="36637"/>
    <cellStyle name="20% - Акцент5 2 10 12" xfId="39700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638"/>
    <cellStyle name="20% - Акцент5 2 11" xfId="3838"/>
    <cellStyle name="20% — акцент5 2 11" xfId="4512"/>
    <cellStyle name="20% - Акцент5 2 11 10" xfId="36639"/>
    <cellStyle name="20% — акцент5 2 11 10" xfId="39697"/>
    <cellStyle name="20% - Акцент5 2 11 11" xfId="39698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640"/>
    <cellStyle name="20% - Акцент5 2 12" xfId="4167"/>
    <cellStyle name="20% — акцент5 2 12" xfId="4858"/>
    <cellStyle name="20% - Акцент5 2 12 10" xfId="36641"/>
    <cellStyle name="20% - Акцент5 2 12 11" xfId="39696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642"/>
    <cellStyle name="20% - Акцент5 2 13 11" xfId="39695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643"/>
    <cellStyle name="20% - Акцент5 2 14 5" xfId="39694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644"/>
    <cellStyle name="20% - Акцент5 2 15 5" xfId="39693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645"/>
    <cellStyle name="20% - Акцент5 2 16 5" xfId="39692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646"/>
    <cellStyle name="20% - Акцент5 2 17 5" xfId="39691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647"/>
    <cellStyle name="20% - Акцент5 2 18 5" xfId="39690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648"/>
    <cellStyle name="20% - Акцент5 2 19 5" xfId="39689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651"/>
    <cellStyle name="20% - Акцент5 2 2 10 5" xfId="39687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652"/>
    <cellStyle name="20% - Акцент5 2 2 11 5" xfId="39686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655"/>
    <cellStyle name="20% - Акцент5 2 2 2 2 13" xfId="39683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656"/>
    <cellStyle name="20% - Акцент5 2 2 2 3 6" xfId="39682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657"/>
    <cellStyle name="20% - Акцент5 2 2 2 4 5" xfId="39681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658"/>
    <cellStyle name="20% - Акцент5 2 2 2 5 4" xfId="39680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653"/>
    <cellStyle name="20% - Акцент5 2 2 2 57" xfId="39685"/>
    <cellStyle name="20% - Акцент5 2 2 2 6" xfId="3522"/>
    <cellStyle name="20% — акцент5 2 2 2 6" xfId="36654"/>
    <cellStyle name="20% - Акцент5 2 2 2 6 2" xfId="20486"/>
    <cellStyle name="20% - Акцент5 2 2 2 6 3" xfId="39679"/>
    <cellStyle name="20% - Акцент5 2 2 2 7" xfId="3834"/>
    <cellStyle name="20% — акцент5 2 2 2 7" xfId="39684"/>
    <cellStyle name="20% - Акцент5 2 2 2 7 2" xfId="20487"/>
    <cellStyle name="20% - Акцент5 2 2 2 8" xfId="4163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39676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663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664"/>
    <cellStyle name="20% - Акцент5 2 2 3 3 5" xfId="39675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665"/>
    <cellStyle name="20% - Акцент5 2 2 3 4 5" xfId="39674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666"/>
    <cellStyle name="20% - Акцент5 2 2 3 5 4" xfId="39673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661"/>
    <cellStyle name="20% - Акцент5 2 2 3 55" xfId="39678"/>
    <cellStyle name="20% - Акцент5 2 2 3 6" xfId="4161"/>
    <cellStyle name="20% — акцент5 2 2 3 6" xfId="36662"/>
    <cellStyle name="20% - Акцент5 2 2 3 6 2" xfId="20492"/>
    <cellStyle name="20% - Акцент5 2 2 3 6 3" xfId="39672"/>
    <cellStyle name="20% - Акцент5 2 2 3 7" xfId="4507"/>
    <cellStyle name="20% — акцент5 2 2 3 7" xfId="39677"/>
    <cellStyle name="20% - Акцент5 2 2 3 7 2" xfId="20488"/>
    <cellStyle name="20% - Акцент5 2 2 3 8" xfId="4853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668"/>
    <cellStyle name="20% - Акцент5 2 2 4 17" xfId="39671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669"/>
    <cellStyle name="20% - Акцент5 2 2 4 7" xfId="17321"/>
    <cellStyle name="20% — акцент5 2 2 4 7" xfId="39670"/>
    <cellStyle name="20% - Акцент5 2 2 4 8" xfId="24338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672"/>
    <cellStyle name="20% - Акцент5 2 2 5 13" xfId="39669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673"/>
    <cellStyle name="20% - Акцент5 2 2 5 7" xfId="26296"/>
    <cellStyle name="20% — акцент5 2 2 5 7" xfId="39668"/>
    <cellStyle name="20% - Акцент5 2 2 5 8" xfId="27991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650"/>
    <cellStyle name="20% — акцент5 2 2 56" xfId="39688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677"/>
    <cellStyle name="20% — акцент5 2 2 6 4" xfId="32665"/>
    <cellStyle name="20% - Акцент5 2 2 6 5" xfId="39667"/>
    <cellStyle name="20% — акцент5 2 2 6 5" xfId="33408"/>
    <cellStyle name="20% — акцент5 2 2 6 6" xfId="36678"/>
    <cellStyle name="20% — акцент5 2 2 6 7" xfId="39666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679"/>
    <cellStyle name="20% — акцент5 2 2 7 4" xfId="36680"/>
    <cellStyle name="20% - Акцент5 2 2 7 5" xfId="39665"/>
    <cellStyle name="20% — акцент5 2 2 7 5" xfId="39664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681"/>
    <cellStyle name="20% - Акцент5 2 2 8 5" xfId="39663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682"/>
    <cellStyle name="20% - Акцент5 2 2 9 5" xfId="39662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39659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685"/>
    <cellStyle name="20% - Акцент5 2 3 11" xfId="4852"/>
    <cellStyle name="20% — акцент5 2 3 11" xfId="5543"/>
    <cellStyle name="20% - Акцент5 2 3 11 10" xfId="39658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686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689"/>
    <cellStyle name="20% - Акцент5 2 3 2 2 7" xfId="39655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690"/>
    <cellStyle name="20% - Акцент5 2 3 2 3 6" xfId="39654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691"/>
    <cellStyle name="20% - Акцент5 2 3 2 4 5" xfId="39653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692"/>
    <cellStyle name="20% - Акцент5 2 3 2 5 4" xfId="39652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687"/>
    <cellStyle name="20% - Акцент5 2 3 2 56" xfId="39657"/>
    <cellStyle name="20% - Акцент5 2 3 2 6" xfId="3829"/>
    <cellStyle name="20% — акцент5 2 3 2 6" xfId="36688"/>
    <cellStyle name="20% - Акцент5 2 3 2 6 2" xfId="17333"/>
    <cellStyle name="20% - Акцент5 2 3 2 6 3" xfId="39651"/>
    <cellStyle name="20% - Акцент5 2 3 2 7" xfId="4158"/>
    <cellStyle name="20% — акцент5 2 3 2 7" xfId="39656"/>
    <cellStyle name="20% - Акцент5 2 3 2 7 2" xfId="20512"/>
    <cellStyle name="20% - Акцент5 2 3 2 8" xfId="4504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697"/>
    <cellStyle name="20% - Акцент5 2 3 3 2 7" xfId="39648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698"/>
    <cellStyle name="20% - Акцент5 2 3 3 3 6" xfId="39647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699"/>
    <cellStyle name="20% - Акцент5 2 3 3 4 5" xfId="39646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700"/>
    <cellStyle name="20% - Акцент5 2 3 3 5 4" xfId="39645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695"/>
    <cellStyle name="20% - Акцент5 2 3 3 55" xfId="39650"/>
    <cellStyle name="20% - Акцент5 2 3 3 6" xfId="4157"/>
    <cellStyle name="20% — акцент5 2 3 3 6" xfId="36696"/>
    <cellStyle name="20% - Акцент5 2 3 3 6 2" xfId="20514"/>
    <cellStyle name="20% - Акцент5 2 3 3 6 3" xfId="39644"/>
    <cellStyle name="20% - Акцент5 2 3 3 7" xfId="4503"/>
    <cellStyle name="20% — акцент5 2 3 3 7" xfId="39649"/>
    <cellStyle name="20% - Акцент5 2 3 3 7 2" xfId="20513"/>
    <cellStyle name="20% - Акцент5 2 3 3 8" xfId="4849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702"/>
    <cellStyle name="20% - Акцент5 2 3 4 16" xfId="39643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703"/>
    <cellStyle name="20% - Акцент5 2 3 4 7" xfId="24346"/>
    <cellStyle name="20% — акцент5 2 3 4 7" xfId="39642"/>
    <cellStyle name="20% - Акцент5 2 3 4 8" xfId="26288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708"/>
    <cellStyle name="20% - Акцент5 2 3 5 13" xfId="39641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709"/>
    <cellStyle name="20% - Акцент5 2 3 5 7" xfId="26287"/>
    <cellStyle name="20% — акцент5 2 3 5 7" xfId="39640"/>
    <cellStyle name="20% - Акцент5 2 3 5 8" xfId="2798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684"/>
    <cellStyle name="20% - Акцент5 2 3 56" xfId="33413"/>
    <cellStyle name="20% — акцент5 2 3 56" xfId="39660"/>
    <cellStyle name="20% - Акцент5 2 3 57" xfId="36683"/>
    <cellStyle name="20% - Акцент5 2 3 58" xfId="39661"/>
    <cellStyle name="20% - Акцент5 2 3 6" xfId="3274"/>
    <cellStyle name="20% — акцент5 2 3 6" xfId="3830"/>
    <cellStyle name="20% - Акцент5 2 3 6 10" xfId="39639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714"/>
    <cellStyle name="20% - Акцент5 2 3 6 7" xfId="30787"/>
    <cellStyle name="20% — акцент5 2 3 6 7" xfId="39638"/>
    <cellStyle name="20% - Акцент5 2 3 6 8" xfId="33431"/>
    <cellStyle name="20% - Акцент5 2 3 6 9" xfId="36713"/>
    <cellStyle name="20% - Акцент5 2 3 7" xfId="3519"/>
    <cellStyle name="20% — акцент5 2 3 7" xfId="4159"/>
    <cellStyle name="20% - Акцент5 2 3 7 10" xfId="39637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716"/>
    <cellStyle name="20% - Акцент5 2 3 7 5" xfId="27981"/>
    <cellStyle name="20% — акцент5 2 3 7 5" xfId="39636"/>
    <cellStyle name="20% - Акцент5 2 3 7 6" xfId="29278"/>
    <cellStyle name="20% - Акцент5 2 3 7 7" xfId="30786"/>
    <cellStyle name="20% - Акцент5 2 3 7 8" xfId="33433"/>
    <cellStyle name="20% - Акцент5 2 3 7 9" xfId="36715"/>
    <cellStyle name="20% - Акцент5 2 3 8" xfId="3831"/>
    <cellStyle name="20% — акцент5 2 3 8" xfId="4505"/>
    <cellStyle name="20% - Акцент5 2 3 8 10" xfId="39635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717"/>
    <cellStyle name="20% - Акцент5 2 3 9" xfId="4160"/>
    <cellStyle name="20% — акцент5 2 3 9" xfId="4851"/>
    <cellStyle name="20% - Акцент5 2 3 9 10" xfId="39634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718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39631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721"/>
    <cellStyle name="20% - Акцент5 2 4 11" xfId="5540"/>
    <cellStyle name="20% — акцент5 2 4 11" xfId="5539"/>
    <cellStyle name="20% - Акцент5 2 4 11 10" xfId="39630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722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724"/>
    <cellStyle name="20% - Акцент5 2 4 2 7" xfId="20538"/>
    <cellStyle name="20% — акцент5 2 4 2 7" xfId="39629"/>
    <cellStyle name="20% - Акцент5 2 4 2 8" xfId="2053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732"/>
    <cellStyle name="20% - Акцент5 2 4 3 7" xfId="20539"/>
    <cellStyle name="20% — акцент5 2 4 3 7" xfId="39628"/>
    <cellStyle name="20% - Акцент5 2 4 3 8" xfId="24357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736"/>
    <cellStyle name="20% - Акцент5 2 4 4 14" xfId="39627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737"/>
    <cellStyle name="20% - Акцент5 2 4 4 7" xfId="24358"/>
    <cellStyle name="20% — акцент5 2 4 4 7" xfId="39626"/>
    <cellStyle name="20% - Акцент5 2 4 4 8" xfId="26274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740"/>
    <cellStyle name="20% - Акцент5 2 4 5 13" xfId="39625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741"/>
    <cellStyle name="20% - Акцент5 2 4 5 7" xfId="26272"/>
    <cellStyle name="20% — акцент5 2 4 5 7" xfId="39624"/>
    <cellStyle name="20% - Акцент5 2 4 5 8" xfId="27971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719"/>
    <cellStyle name="20% — акцент5 2 4 55" xfId="36720"/>
    <cellStyle name="20% - Акцент5 2 4 56" xfId="39633"/>
    <cellStyle name="20% — акцент5 2 4 56" xfId="39632"/>
    <cellStyle name="20% - Акцент5 2 4 6" xfId="3827"/>
    <cellStyle name="20% — акцент5 2 4 6" xfId="3826"/>
    <cellStyle name="20% - Акцент5 2 4 6 10" xfId="39623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745"/>
    <cellStyle name="20% - Акцент5 2 4 6 7" xfId="30775"/>
    <cellStyle name="20% — акцент5 2 4 6 7" xfId="39622"/>
    <cellStyle name="20% - Акцент5 2 4 6 8" xfId="33449"/>
    <cellStyle name="20% - Акцент5 2 4 6 9" xfId="36744"/>
    <cellStyle name="20% - Акцент5 2 4 7" xfId="4156"/>
    <cellStyle name="20% — акцент5 2 4 7" xfId="4155"/>
    <cellStyle name="20% - Акцент5 2 4 7 10" xfId="39621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747"/>
    <cellStyle name="20% - Акцент5 2 4 7 5" xfId="27969"/>
    <cellStyle name="20% — акцент5 2 4 7 5" xfId="39620"/>
    <cellStyle name="20% - Акцент5 2 4 7 6" xfId="29266"/>
    <cellStyle name="20% - Акцент5 2 4 7 7" xfId="30774"/>
    <cellStyle name="20% - Акцент5 2 4 7 8" xfId="33451"/>
    <cellStyle name="20% - Акцент5 2 4 7 9" xfId="36746"/>
    <cellStyle name="20% - Акцент5 2 4 8" xfId="4502"/>
    <cellStyle name="20% — акцент5 2 4 8" xfId="4501"/>
    <cellStyle name="20% - Акцент5 2 4 8 10" xfId="39619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748"/>
    <cellStyle name="20% - Акцент5 2 4 9" xfId="4848"/>
    <cellStyle name="20% — акцент5 2 4 9" xfId="4847"/>
    <cellStyle name="20% - Акцент5 2 4 9 10" xfId="39618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749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752"/>
    <cellStyle name="20% - Акцент5 2 5 10 9" xfId="39615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751"/>
    <cellStyle name="20% - Акцент5 2 5 18" xfId="7960"/>
    <cellStyle name="20% — акцент5 2 5 18" xfId="39616"/>
    <cellStyle name="20% - Акцент5 2 5 19" xfId="8306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760"/>
    <cellStyle name="20% - Акцент5 2 5 4 14" xfId="39614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39613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761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750"/>
    <cellStyle name="20% - Акцент5 2 5 56" xfId="39617"/>
    <cellStyle name="20% - Акцент5 2 5 6" xfId="3825"/>
    <cellStyle name="20% — акцент5 2 5 6" xfId="20585"/>
    <cellStyle name="20% - Акцент5 2 5 6 10" xfId="39612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762"/>
    <cellStyle name="20% - Акцент5 2 5 7" xfId="4154"/>
    <cellStyle name="20% — акцент5 2 5 7" xfId="20587"/>
    <cellStyle name="20% - Акцент5 2 5 7 10" xfId="39611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763"/>
    <cellStyle name="20% - Акцент5 2 5 8" xfId="4500"/>
    <cellStyle name="20% — акцент5 2 5 8" xfId="17353"/>
    <cellStyle name="20% - Акцент5 2 5 8 10" xfId="39610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765"/>
    <cellStyle name="20% - Акцент5 2 5 9" xfId="4846"/>
    <cellStyle name="20% — акцент5 2 5 9" xfId="24365"/>
    <cellStyle name="20% - Акцент5 2 5 9 10" xfId="39609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766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636"/>
    <cellStyle name="20% — акцент5 2 59" xfId="39701"/>
    <cellStyle name="20% - Акцент5 2 6" xfId="129"/>
    <cellStyle name="20% — акцент5 2 6" xfId="2402"/>
    <cellStyle name="20% - Акцент5 2 6 10" xfId="5537"/>
    <cellStyle name="20% — акцент5 2 6 10" xfId="39607"/>
    <cellStyle name="20% - Акцент5 2 6 10 2" xfId="20592"/>
    <cellStyle name="20% - Акцент5 2 6 10 3" xfId="24377"/>
    <cellStyle name="20% - Акцент5 2 6 10 4" xfId="29250"/>
    <cellStyle name="20% - Акцент5 2 6 11" xfId="5883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772"/>
    <cellStyle name="20% - Акцент5 2 6 4 9" xfId="39606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773"/>
    <cellStyle name="20% - Акцент5 2 6 5 8" xfId="39601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767"/>
    <cellStyle name="20% - Акцент5 2 6 55" xfId="39608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774"/>
    <cellStyle name="20% - Акцент5 2 6 6 8" xfId="39580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775"/>
    <cellStyle name="20% - Акцент5 2 6 7 7" xfId="39575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776"/>
    <cellStyle name="20% - Акцент5 2 6 8 6" xfId="39573"/>
    <cellStyle name="20% - Акцент5 2 6 9" xfId="5191"/>
    <cellStyle name="20% — акцент5 2 6 9" xfId="36768"/>
    <cellStyle name="20% - Акцент5 2 6 9 2" xfId="20603"/>
    <cellStyle name="20% - Акцент5 2 6 9 3" xfId="24385"/>
    <cellStyle name="20% - Акцент5 2 6 9 4" xfId="29242"/>
    <cellStyle name="20% - Акцент5 2 6 9 5" xfId="39571"/>
    <cellStyle name="20% - Акцент5 2 7" xfId="1271"/>
    <cellStyle name="20% — акцент5 2 7" xfId="3280"/>
    <cellStyle name="20% - Акцент5 2 7 10" xfId="20604"/>
    <cellStyle name="20% — акцент5 2 7 10" xfId="39567"/>
    <cellStyle name="20% - Акцент5 2 7 11" xfId="17357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779"/>
    <cellStyle name="20% - Акцент5 2 7 2 7" xfId="39562"/>
    <cellStyle name="20% - Акцент5 2 7 20" xfId="36777"/>
    <cellStyle name="20% - Акцент5 2 7 21" xfId="39569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780"/>
    <cellStyle name="20% - Акцент5 2 7 3 7" xfId="39561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778"/>
    <cellStyle name="20% - Акцент5 2 8" xfId="2401"/>
    <cellStyle name="20% — акцент5 2 8" xfId="3525"/>
    <cellStyle name="20% - Акцент5 2 8 10" xfId="24391"/>
    <cellStyle name="20% — акцент5 2 8 10" xfId="39555"/>
    <cellStyle name="20% - Акцент5 2 8 11" xfId="2623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784"/>
    <cellStyle name="20% - Акцент5 2 8 17" xfId="39556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786"/>
    <cellStyle name="20% - Акцент5 2 8 2 7" xfId="39554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788"/>
    <cellStyle name="20% - Акцент5 2 8 3 7" xfId="3955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785"/>
    <cellStyle name="20% - Акцент5 2 9" xfId="3281"/>
    <cellStyle name="20% — акцент5 2 9" xfId="3837"/>
    <cellStyle name="20% - Акцент5 2 9 10" xfId="26228"/>
    <cellStyle name="20% — акцент5 2 9 10" xfId="39546"/>
    <cellStyle name="20% - Акцент5 2 9 11" xfId="27934"/>
    <cellStyle name="20% - Акцент5 2 9 12" xfId="29231"/>
    <cellStyle name="20% - Акцент5 2 9 13" xfId="30739"/>
    <cellStyle name="20% - Акцент5 2 9 14" xfId="33482"/>
    <cellStyle name="20% - Акцент5 2 9 15" xfId="36795"/>
    <cellStyle name="20% - Акцент5 2 9 16" xfId="39548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797"/>
    <cellStyle name="20% - Акцент5 2 9 2 7" xfId="39542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798"/>
    <cellStyle name="20% - Акцент5 2 9 3 7" xfId="39536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796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803"/>
    <cellStyle name="20% - Акцент5 3 10 5" xfId="39527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804"/>
    <cellStyle name="20% - Акцент5 3 11 5" xfId="39526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805"/>
    <cellStyle name="20% - Акцент5 3 12 5" xfId="39525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39523"/>
    <cellStyle name="20% - Акцент5 3 2 10 2" xfId="20643"/>
    <cellStyle name="20% - Акцент5 3 2 11" xfId="4842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808"/>
    <cellStyle name="20% - Акцент5 3 2 2 14" xfId="39522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810"/>
    <cellStyle name="20% - Акцент5 3 2 3 13" xfId="39521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811"/>
    <cellStyle name="20% - Акцент5 3 2 4 12" xfId="39520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813"/>
    <cellStyle name="20% - Акцент5 3 2 5 5" xfId="39519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814"/>
    <cellStyle name="20% - Акцент5 3 2 6 5" xfId="39518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815"/>
    <cellStyle name="20% - Акцент5 3 2 7 5" xfId="39517"/>
    <cellStyle name="20% - Акцент5 3 2 8" xfId="3821"/>
    <cellStyle name="20% — акцент5 3 2 8" xfId="33492"/>
    <cellStyle name="20% - Акцент5 3 2 8 2" xfId="20650"/>
    <cellStyle name="20% - Акцент5 3 2 8 3" xfId="36816"/>
    <cellStyle name="20% - Акцент5 3 2 8 4" xfId="39516"/>
    <cellStyle name="20% - Акцент5 3 2 9" xfId="4150"/>
    <cellStyle name="20% — акцент5 3 2 9" xfId="36807"/>
    <cellStyle name="20% - Акцент5 3 2 9 2" xfId="20651"/>
    <cellStyle name="20% - Акцент5 3 2 9 3" xfId="39515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819"/>
    <cellStyle name="20% - Акцент5 3 3 2 13" xfId="39503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39502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820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821"/>
    <cellStyle name="20% - Акцент5 3 3 4 7" xfId="39501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822"/>
    <cellStyle name="20% - Акцент5 3 3 5 6" xfId="39498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817"/>
    <cellStyle name="20% - Акцент5 3 3 56" xfId="39514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823"/>
    <cellStyle name="20% - Акцент5 3 3 6 5" xfId="39497"/>
    <cellStyle name="20% - Акцент5 3 3 7" xfId="4146"/>
    <cellStyle name="20% — акцент5 3 3 7" xfId="36818"/>
    <cellStyle name="20% - Акцент5 3 3 8" xfId="4492"/>
    <cellStyle name="20% — акцент5 3 3 8" xfId="39513"/>
    <cellStyle name="20% - Акцент5 3 3 9" xfId="4838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826"/>
    <cellStyle name="20% - Акцент5 3 4 2 7" xfId="39492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827"/>
    <cellStyle name="20% - Акцент5 3 4 3 5" xfId="39491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828"/>
    <cellStyle name="20% - Акцент5 3 4 4 5" xfId="39490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829"/>
    <cellStyle name="20% - Акцент5 3 4 5 5" xfId="39489"/>
    <cellStyle name="20% - Акцент5 3 4 50" xfId="31931"/>
    <cellStyle name="20% - Акцент5 3 4 51" xfId="32628"/>
    <cellStyle name="20% - Акцент5 3 4 52" xfId="33505"/>
    <cellStyle name="20% - Акцент5 3 4 53" xfId="36824"/>
    <cellStyle name="20% - Акцент5 3 4 54" xfId="39496"/>
    <cellStyle name="20% - Акцент5 3 4 6" xfId="4490"/>
    <cellStyle name="20% — акцент5 3 4 6" xfId="33506"/>
    <cellStyle name="20% - Акцент5 3 4 7" xfId="4836"/>
    <cellStyle name="20% — акцент5 3 4 7" xfId="36825"/>
    <cellStyle name="20% - Акцент5 3 4 8" xfId="5182"/>
    <cellStyle name="20% — акцент5 3 4 8" xfId="39495"/>
    <cellStyle name="20% - Акцент5 3 4 9" xfId="5528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832"/>
    <cellStyle name="20% - Акцент5 3 5 2 12" xfId="39485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833"/>
    <cellStyle name="20% - Акцент5 3 5 3 9" xfId="39484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834"/>
    <cellStyle name="20% - Акцент5 3 5 4 8" xfId="39483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830"/>
    <cellStyle name="20% - Акцент5 3 5 53" xfId="39488"/>
    <cellStyle name="20% - Акцент5 3 5 6" xfId="4835"/>
    <cellStyle name="20% — акцент5 3 5 6" xfId="33512"/>
    <cellStyle name="20% - Акцент5 3 5 7" xfId="5181"/>
    <cellStyle name="20% — акцент5 3 5 7" xfId="36831"/>
    <cellStyle name="20% - Акцент5 3 5 8" xfId="5527"/>
    <cellStyle name="20% — акцент5 3 5 8" xfId="39486"/>
    <cellStyle name="20% - Акцент5 3 5 9" xfId="5873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802"/>
    <cellStyle name="20% — акцент5 3 56" xfId="39528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835"/>
    <cellStyle name="20% - Акцент5 3 6 15" xfId="39482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836"/>
    <cellStyle name="20% - Акцент5 3 6 8" xfId="27906"/>
    <cellStyle name="20% — акцент5 3 6 8" xfId="39481"/>
    <cellStyle name="20% - Акцент5 3 6 9" xfId="29205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838"/>
    <cellStyle name="20% — акцент5 3 7 4" xfId="26192"/>
    <cellStyle name="20% - Акцент5 3 7 5" xfId="39469"/>
    <cellStyle name="20% — акцент5 3 7 5" xfId="27904"/>
    <cellStyle name="20% — акцент5 3 7 6" xfId="33519"/>
    <cellStyle name="20% — акцент5 3 7 7" xfId="36839"/>
    <cellStyle name="20% — акцент5 3 7 8" xfId="39468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840"/>
    <cellStyle name="20% - Акцент5 3 8 5" xfId="39467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841"/>
    <cellStyle name="20% - Акцент5 3 9 5" xfId="39464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427"/>
    <cellStyle name="20% - Акцент6 2 10 11" xfId="36844"/>
    <cellStyle name="20% - Акцент6 2 10 12" xfId="39434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6845"/>
    <cellStyle name="20% - Акцент6 2 11" xfId="3806"/>
    <cellStyle name="20% — акцент6 2 11" xfId="4480"/>
    <cellStyle name="20% - Акцент6 2 11 10" xfId="36846"/>
    <cellStyle name="20% — акцент6 2 11 10" xfId="39409"/>
    <cellStyle name="20% - Акцент6 2 11 11" xfId="39411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6847"/>
    <cellStyle name="20% - Акцент6 2 12" xfId="4135"/>
    <cellStyle name="20% — акцент6 2 12" xfId="4826"/>
    <cellStyle name="20% - Акцент6 2 12 10" xfId="36848"/>
    <cellStyle name="20% - Акцент6 2 12 11" xfId="39405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6849"/>
    <cellStyle name="20% - Акцент6 2 13 11" xfId="3940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6850"/>
    <cellStyle name="20% - Акцент6 2 14 5" xfId="3940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6851"/>
    <cellStyle name="20% - Акцент6 2 15 5" xfId="3939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6852"/>
    <cellStyle name="20% - Акцент6 2 16 5" xfId="39398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6853"/>
    <cellStyle name="20% - Акцент6 2 17 5" xfId="39397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6854"/>
    <cellStyle name="20% - Акцент6 2 18 5" xfId="3939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6855"/>
    <cellStyle name="20% - Акцент6 2 19 5" xfId="3939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6857"/>
    <cellStyle name="20% - Акцент6 2 2 10 5" xfId="3939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6858"/>
    <cellStyle name="20% - Акцент6 2 2 11 5" xfId="39392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6861"/>
    <cellStyle name="20% - Акцент6 2 2 2 2 13" xfId="39365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6862"/>
    <cellStyle name="20% - Акцент6 2 2 2 3 6" xfId="39360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6863"/>
    <cellStyle name="20% - Акцент6 2 2 2 4 5" xfId="39358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6864"/>
    <cellStyle name="20% - Акцент6 2 2 2 5 4" xfId="39356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6859"/>
    <cellStyle name="20% - Акцент6 2 2 2 57" xfId="39387"/>
    <cellStyle name="20% - Акцент6 2 2 2 6" xfId="3490"/>
    <cellStyle name="20% — акцент6 2 2 2 6" xfId="36860"/>
    <cellStyle name="20% - Акцент6 2 2 2 6 2" xfId="20696"/>
    <cellStyle name="20% - Акцент6 2 2 2 6 3" xfId="39354"/>
    <cellStyle name="20% - Акцент6 2 2 2 7" xfId="3802"/>
    <cellStyle name="20% — акцент6 2 2 2 7" xfId="39386"/>
    <cellStyle name="20% - Акцент6 2 2 2 7 2" xfId="20697"/>
    <cellStyle name="20% - Акцент6 2 2 2 8" xfId="4131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346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6867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6868"/>
    <cellStyle name="20% - Акцент6 2 2 3 3 5" xfId="39345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6869"/>
    <cellStyle name="20% - Акцент6 2 2 3 4 5" xfId="39344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6870"/>
    <cellStyle name="20% - Акцент6 2 2 3 5 4" xfId="39343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6865"/>
    <cellStyle name="20% - Акцент6 2 2 3 55" xfId="39348"/>
    <cellStyle name="20% - Акцент6 2 2 3 6" xfId="4129"/>
    <cellStyle name="20% — акцент6 2 2 3 6" xfId="36866"/>
    <cellStyle name="20% - Акцент6 2 2 3 6 2" xfId="20702"/>
    <cellStyle name="20% - Акцент6 2 2 3 6 3" xfId="39342"/>
    <cellStyle name="20% - Акцент6 2 2 3 7" xfId="4475"/>
    <cellStyle name="20% — акцент6 2 2 3 7" xfId="39347"/>
    <cellStyle name="20% - Акцент6 2 2 3 7 2" xfId="20698"/>
    <cellStyle name="20% - Акцент6 2 2 3 8" xfId="4821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6872"/>
    <cellStyle name="20% - Акцент6 2 2 4 17" xfId="39340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6873"/>
    <cellStyle name="20% - Акцент6 2 2 4 7" xfId="17405"/>
    <cellStyle name="20% — акцент6 2 2 4 7" xfId="39336"/>
    <cellStyle name="20% - Акцент6 2 2 4 8" xfId="24450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6878"/>
    <cellStyle name="20% - Акцент6 2 2 5 13" xfId="39335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6879"/>
    <cellStyle name="20% - Акцент6 2 2 5 7" xfId="26162"/>
    <cellStyle name="20% — акцент6 2 2 5 7" xfId="39334"/>
    <cellStyle name="20% - Акцент6 2 2 5 8" xfId="27879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6856"/>
    <cellStyle name="20% — акцент6 2 2 56" xfId="3939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6883"/>
    <cellStyle name="20% — акцент6 2 2 6 4" xfId="32611"/>
    <cellStyle name="20% - Акцент6 2 2 6 5" xfId="39329"/>
    <cellStyle name="20% — акцент6 2 2 6 5" xfId="33557"/>
    <cellStyle name="20% — акцент6 2 2 6 6" xfId="36884"/>
    <cellStyle name="20% — акцент6 2 2 6 7" xfId="39328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6885"/>
    <cellStyle name="20% — акцент6 2 2 7 4" xfId="36886"/>
    <cellStyle name="20% - Акцент6 2 2 7 5" xfId="39327"/>
    <cellStyle name="20% — акцент6 2 2 7 5" xfId="39326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6887"/>
    <cellStyle name="20% - Акцент6 2 2 8 5" xfId="39325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6888"/>
    <cellStyle name="20% - Акцент6 2 2 9 5" xfId="39324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313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6891"/>
    <cellStyle name="20% - Акцент6 2 3 11" xfId="4820"/>
    <cellStyle name="20% — акцент6 2 3 11" xfId="5511"/>
    <cellStyle name="20% - Акцент6 2 3 11 10" xfId="3931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6892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6895"/>
    <cellStyle name="20% - Акцент6 2 3 2 2 7" xfId="3930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6896"/>
    <cellStyle name="20% - Акцент6 2 3 2 3 6" xfId="3930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6897"/>
    <cellStyle name="20% - Акцент6 2 3 2 4 5" xfId="39302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6898"/>
    <cellStyle name="20% - Акцент6 2 3 2 5 4" xfId="39300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6893"/>
    <cellStyle name="20% - Акцент6 2 3 2 56" xfId="39310"/>
    <cellStyle name="20% - Акцент6 2 3 2 6" xfId="3797"/>
    <cellStyle name="20% — акцент6 2 3 2 6" xfId="36894"/>
    <cellStyle name="20% - Акцент6 2 3 2 6 2" xfId="17417"/>
    <cellStyle name="20% - Акцент6 2 3 2 6 3" xfId="39298"/>
    <cellStyle name="20% - Акцент6 2 3 2 7" xfId="4126"/>
    <cellStyle name="20% — акцент6 2 3 2 7" xfId="39309"/>
    <cellStyle name="20% - Акцент6 2 3 2 7 2" xfId="20722"/>
    <cellStyle name="20% - Акцент6 2 3 2 8" xfId="4472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6902"/>
    <cellStyle name="20% - Акцент6 2 3 3 2 7" xfId="39294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6903"/>
    <cellStyle name="20% - Акцент6 2 3 3 3 6" xfId="39293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6904"/>
    <cellStyle name="20% - Акцент6 2 3 3 4 5" xfId="39291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6905"/>
    <cellStyle name="20% - Акцент6 2 3 3 5 4" xfId="39290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6900"/>
    <cellStyle name="20% - Акцент6 2 3 3 55" xfId="39296"/>
    <cellStyle name="20% - Акцент6 2 3 3 6" xfId="4125"/>
    <cellStyle name="20% — акцент6 2 3 3 6" xfId="36901"/>
    <cellStyle name="20% - Акцент6 2 3 3 6 2" xfId="20724"/>
    <cellStyle name="20% - Акцент6 2 3 3 6 3" xfId="39289"/>
    <cellStyle name="20% - Акцент6 2 3 3 7" xfId="4471"/>
    <cellStyle name="20% — акцент6 2 3 3 7" xfId="39295"/>
    <cellStyle name="20% - Акцент6 2 3 3 7 2" xfId="20723"/>
    <cellStyle name="20% - Акцент6 2 3 3 8" xfId="4817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6906"/>
    <cellStyle name="20% - Акцент6 2 3 4 16" xfId="39288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6907"/>
    <cellStyle name="20% - Акцент6 2 3 4 7" xfId="24458"/>
    <cellStyle name="20% — акцент6 2 3 4 7" xfId="39287"/>
    <cellStyle name="20% - Акцент6 2 3 4 8" xfId="26154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6910"/>
    <cellStyle name="20% - Акцент6 2 3 5 13" xfId="39286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6911"/>
    <cellStyle name="20% - Акцент6 2 3 5 7" xfId="26152"/>
    <cellStyle name="20% — акцент6 2 3 5 7" xfId="39285"/>
    <cellStyle name="20% - Акцент6 2 3 5 8" xfId="27871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6890"/>
    <cellStyle name="20% - Акцент6 2 3 56" xfId="33562"/>
    <cellStyle name="20% — акцент6 2 3 56" xfId="39318"/>
    <cellStyle name="20% - Акцент6 2 3 57" xfId="36889"/>
    <cellStyle name="20% - Акцент6 2 3 58" xfId="39322"/>
    <cellStyle name="20% - Акцент6 2 3 6" xfId="3242"/>
    <cellStyle name="20% — акцент6 2 3 6" xfId="3798"/>
    <cellStyle name="20% - Акцент6 2 3 6 10" xfId="39284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6913"/>
    <cellStyle name="20% - Акцент6 2 3 6 7" xfId="30675"/>
    <cellStyle name="20% — акцент6 2 3 6 7" xfId="39274"/>
    <cellStyle name="20% - Акцент6 2 3 6 8" xfId="33580"/>
    <cellStyle name="20% - Акцент6 2 3 6 9" xfId="36912"/>
    <cellStyle name="20% - Акцент6 2 3 7" xfId="3487"/>
    <cellStyle name="20% — акцент6 2 3 7" xfId="4127"/>
    <cellStyle name="20% - Акцент6 2 3 7 10" xfId="39273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6915"/>
    <cellStyle name="20% - Акцент6 2 3 7 5" xfId="27869"/>
    <cellStyle name="20% — акцент6 2 3 7 5" xfId="39272"/>
    <cellStyle name="20% - Акцент6 2 3 7 6" xfId="29168"/>
    <cellStyle name="20% - Акцент6 2 3 7 7" xfId="30674"/>
    <cellStyle name="20% - Акцент6 2 3 7 8" xfId="33582"/>
    <cellStyle name="20% - Акцент6 2 3 7 9" xfId="36914"/>
    <cellStyle name="20% - Акцент6 2 3 8" xfId="3799"/>
    <cellStyle name="20% — акцент6 2 3 8" xfId="4473"/>
    <cellStyle name="20% - Акцент6 2 3 8 10" xfId="39269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6916"/>
    <cellStyle name="20% - Акцент6 2 3 9" xfId="4128"/>
    <cellStyle name="20% — акцент6 2 3 9" xfId="4819"/>
    <cellStyle name="20% - Акцент6 2 3 9 10" xfId="39268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6917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263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6920"/>
    <cellStyle name="20% - Акцент6 2 4 11" xfId="5508"/>
    <cellStyle name="20% — акцент6 2 4 11" xfId="5507"/>
    <cellStyle name="20% - Акцент6 2 4 11 10" xfId="39262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6921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6923"/>
    <cellStyle name="20% - Акцент6 2 4 2 7" xfId="20748"/>
    <cellStyle name="20% — акцент6 2 4 2 7" xfId="39261"/>
    <cellStyle name="20% - Акцент6 2 4 2 8" xfId="20742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6926"/>
    <cellStyle name="20% - Акцент6 2 4 3 7" xfId="20749"/>
    <cellStyle name="20% — акцент6 2 4 3 7" xfId="39259"/>
    <cellStyle name="20% - Акцент6 2 4 3 8" xfId="24469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6927"/>
    <cellStyle name="20% - Акцент6 2 4 4 14" xfId="39245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6928"/>
    <cellStyle name="20% - Акцент6 2 4 4 7" xfId="24470"/>
    <cellStyle name="20% — акцент6 2 4 4 7" xfId="39244"/>
    <cellStyle name="20% - Акцент6 2 4 4 8" xfId="26139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6930"/>
    <cellStyle name="20% - Акцент6 2 4 5 13" xfId="39219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6931"/>
    <cellStyle name="20% - Акцент6 2 4 5 7" xfId="26138"/>
    <cellStyle name="20% — акцент6 2 4 5 7" xfId="39218"/>
    <cellStyle name="20% - Акцент6 2 4 5 8" xfId="27859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6918"/>
    <cellStyle name="20% — акцент6 2 4 55" xfId="36919"/>
    <cellStyle name="20% - Акцент6 2 4 56" xfId="39267"/>
    <cellStyle name="20% — акцент6 2 4 56" xfId="39266"/>
    <cellStyle name="20% - Акцент6 2 4 6" xfId="3795"/>
    <cellStyle name="20% — акцент6 2 4 6" xfId="3794"/>
    <cellStyle name="20% - Акцент6 2 4 6 10" xfId="39215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6936"/>
    <cellStyle name="20% - Акцент6 2 4 6 7" xfId="30664"/>
    <cellStyle name="20% — акцент6 2 4 6 7" xfId="39214"/>
    <cellStyle name="20% - Акцент6 2 4 6 8" xfId="33598"/>
    <cellStyle name="20% - Акцент6 2 4 6 9" xfId="36935"/>
    <cellStyle name="20% - Акцент6 2 4 7" xfId="4124"/>
    <cellStyle name="20% — акцент6 2 4 7" xfId="4123"/>
    <cellStyle name="20% - Акцент6 2 4 7 10" xfId="39211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6938"/>
    <cellStyle name="20% - Акцент6 2 4 7 5" xfId="27857"/>
    <cellStyle name="20% — акцент6 2 4 7 5" xfId="39204"/>
    <cellStyle name="20% - Акцент6 2 4 7 6" xfId="29156"/>
    <cellStyle name="20% - Акцент6 2 4 7 7" xfId="30663"/>
    <cellStyle name="20% - Акцент6 2 4 7 8" xfId="33600"/>
    <cellStyle name="20% - Акцент6 2 4 7 9" xfId="36937"/>
    <cellStyle name="20% - Акцент6 2 4 8" xfId="4470"/>
    <cellStyle name="20% — акцент6 2 4 8" xfId="4469"/>
    <cellStyle name="20% - Акцент6 2 4 8 10" xfId="3920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6939"/>
    <cellStyle name="20% - Акцент6 2 4 9" xfId="4816"/>
    <cellStyle name="20% — акцент6 2 4 9" xfId="4815"/>
    <cellStyle name="20% - Акцент6 2 4 9 10" xfId="39193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6940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6943"/>
    <cellStyle name="20% - Акцент6 2 5 10 9" xfId="39182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6942"/>
    <cellStyle name="20% - Акцент6 2 5 18" xfId="7928"/>
    <cellStyle name="20% — акцент6 2 5 18" xfId="39184"/>
    <cellStyle name="20% - Акцент6 2 5 19" xfId="8274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6953"/>
    <cellStyle name="20% - Акцент6 2 5 4 14" xfId="39172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143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695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6941"/>
    <cellStyle name="20% - Акцент6 2 5 56" xfId="39186"/>
    <cellStyle name="20% - Акцент6 2 5 6" xfId="3793"/>
    <cellStyle name="20% — акцент6 2 5 6" xfId="20795"/>
    <cellStyle name="20% - Акцент6 2 5 6 10" xfId="3913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6960"/>
    <cellStyle name="20% - Акцент6 2 5 7" xfId="4122"/>
    <cellStyle name="20% — акцент6 2 5 7" xfId="20797"/>
    <cellStyle name="20% - Акцент6 2 5 7 10" xfId="3913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6962"/>
    <cellStyle name="20% - Акцент6 2 5 8" xfId="4468"/>
    <cellStyle name="20% — акцент6 2 5 8" xfId="17437"/>
    <cellStyle name="20% - Акцент6 2 5 8 10" xfId="3913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6964"/>
    <cellStyle name="20% - Акцент6 2 5 9" xfId="4814"/>
    <cellStyle name="20% — акцент6 2 5 9" xfId="24477"/>
    <cellStyle name="20% - Акцент6 2 5 9 10" xfId="3913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696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6843"/>
    <cellStyle name="20% — акцент6 2 59" xfId="39437"/>
    <cellStyle name="20% - Акцент6 2 6" xfId="161"/>
    <cellStyle name="20% — акцент6 2 6" xfId="2434"/>
    <cellStyle name="20% - Акцент6 2 6 10" xfId="5505"/>
    <cellStyle name="20% — акцент6 2 6 10" xfId="39129"/>
    <cellStyle name="20% - Акцент6 2 6 10 2" xfId="20802"/>
    <cellStyle name="20% - Акцент6 2 6 10 3" xfId="24489"/>
    <cellStyle name="20% - Акцент6 2 6 10 4" xfId="29140"/>
    <cellStyle name="20% - Акцент6 2 6 11" xfId="5851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6972"/>
    <cellStyle name="20% - Акцент6 2 6 4 9" xfId="39128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6974"/>
    <cellStyle name="20% - Акцент6 2 6 5 8" xfId="39123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6966"/>
    <cellStyle name="20% - Акцент6 2 6 55" xfId="39133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6975"/>
    <cellStyle name="20% - Акцент6 2 6 6 8" xfId="39122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6976"/>
    <cellStyle name="20% - Акцент6 2 6 7 7" xfId="39121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6977"/>
    <cellStyle name="20% - Акцент6 2 6 8 6" xfId="39120"/>
    <cellStyle name="20% - Акцент6 2 6 9" xfId="5159"/>
    <cellStyle name="20% — акцент6 2 6 9" xfId="36967"/>
    <cellStyle name="20% - Акцент6 2 6 9 2" xfId="20813"/>
    <cellStyle name="20% - Акцент6 2 6 9 3" xfId="24497"/>
    <cellStyle name="20% - Акцент6 2 6 9 4" xfId="29132"/>
    <cellStyle name="20% - Акцент6 2 6 9 5" xfId="39119"/>
    <cellStyle name="20% - Акцент6 2 7" xfId="1303"/>
    <cellStyle name="20% — акцент6 2 7" xfId="3248"/>
    <cellStyle name="20% - Акцент6 2 7 10" xfId="20814"/>
    <cellStyle name="20% — акцент6 2 7 10" xfId="39117"/>
    <cellStyle name="20% - Акцент6 2 7 11" xfId="17441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6981"/>
    <cellStyle name="20% - Акцент6 2 7 2 7" xfId="39116"/>
    <cellStyle name="20% - Акцент6 2 7 20" xfId="36979"/>
    <cellStyle name="20% - Акцент6 2 7 21" xfId="39118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6983"/>
    <cellStyle name="20% - Акцент6 2 7 3 7" xfId="39111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6980"/>
    <cellStyle name="20% - Акцент6 2 8" xfId="2433"/>
    <cellStyle name="20% — акцент6 2 8" xfId="3493"/>
    <cellStyle name="20% - Акцент6 2 8 10" xfId="24503"/>
    <cellStyle name="20% — акцент6 2 8 10" xfId="39097"/>
    <cellStyle name="20% - Акцент6 2 8 11" xfId="26100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6992"/>
    <cellStyle name="20% - Акцент6 2 8 17" xfId="39099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6994"/>
    <cellStyle name="20% - Акцент6 2 8 2 7" xfId="3909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6996"/>
    <cellStyle name="20% - Акцент6 2 8 3 7" xfId="3909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6993"/>
    <cellStyle name="20% - Акцент6 2 9" xfId="3249"/>
    <cellStyle name="20% — акцент6 2 9" xfId="3805"/>
    <cellStyle name="20% - Акцент6 2 9 10" xfId="26094"/>
    <cellStyle name="20% — акцент6 2 9 10" xfId="39092"/>
    <cellStyle name="20% - Акцент6 2 9 11" xfId="27822"/>
    <cellStyle name="20% - Акцент6 2 9 12" xfId="29121"/>
    <cellStyle name="20% - Акцент6 2 9 13" xfId="30632"/>
    <cellStyle name="20% - Акцент6 2 9 14" xfId="33631"/>
    <cellStyle name="20% - Акцент6 2 9 15" xfId="37001"/>
    <cellStyle name="20% - Акцент6 2 9 16" xfId="39093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003"/>
    <cellStyle name="20% - Акцент6 2 9 2 7" xfId="3909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005"/>
    <cellStyle name="20% - Акцент6 2 9 3 7" xfId="39090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002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010"/>
    <cellStyle name="20% - Акцент6 3 10 5" xfId="39077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011"/>
    <cellStyle name="20% - Акцент6 3 11 5" xfId="39076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012"/>
    <cellStyle name="20% - Акцент6 3 12 5" xfId="39075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072"/>
    <cellStyle name="20% - Акцент6 3 2 10 2" xfId="20853"/>
    <cellStyle name="20% - Акцент6 3 2 11" xfId="4810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016"/>
    <cellStyle name="20% - Акцент6 3 2 2 14" xfId="39071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018"/>
    <cellStyle name="20% - Акцент6 3 2 3 13" xfId="39069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020"/>
    <cellStyle name="20% - Акцент6 3 2 4 12" xfId="39068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022"/>
    <cellStyle name="20% - Акцент6 3 2 5 5" xfId="39067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023"/>
    <cellStyle name="20% - Акцент6 3 2 6 5" xfId="39066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024"/>
    <cellStyle name="20% - Акцент6 3 2 7 5" xfId="39065"/>
    <cellStyle name="20% - Акцент6 3 2 8" xfId="3789"/>
    <cellStyle name="20% — акцент6 3 2 8" xfId="33641"/>
    <cellStyle name="20% - Акцент6 3 2 8 2" xfId="20860"/>
    <cellStyle name="20% - Акцент6 3 2 8 3" xfId="37025"/>
    <cellStyle name="20% - Акцент6 3 2 8 4" xfId="39063"/>
    <cellStyle name="20% - Акцент6 3 2 9" xfId="4118"/>
    <cellStyle name="20% — акцент6 3 2 9" xfId="37014"/>
    <cellStyle name="20% - Акцент6 3 2 9 2" xfId="20861"/>
    <cellStyle name="20% - Акцент6 3 2 9 3" xfId="39052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029"/>
    <cellStyle name="20% - Акцент6 3 3 2 13" xfId="39047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046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030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031"/>
    <cellStyle name="20% - Акцент6 3 3 4 7" xfId="39045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032"/>
    <cellStyle name="20% - Акцент6 3 3 5 6" xfId="39044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027"/>
    <cellStyle name="20% - Акцент6 3 3 56" xfId="39051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033"/>
    <cellStyle name="20% - Акцент6 3 3 6 5" xfId="39041"/>
    <cellStyle name="20% - Акцент6 3 3 7" xfId="4114"/>
    <cellStyle name="20% — акцент6 3 3 7" xfId="37028"/>
    <cellStyle name="20% - Акцент6 3 3 8" xfId="4460"/>
    <cellStyle name="20% — акцент6 3 3 8" xfId="39050"/>
    <cellStyle name="20% - Акцент6 3 3 9" xfId="4806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036"/>
    <cellStyle name="20% - Акцент6 3 4 2 7" xfId="39016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037"/>
    <cellStyle name="20% - Акцент6 3 4 3 5" xfId="39015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038"/>
    <cellStyle name="20% - Акцент6 3 4 4 5" xfId="39014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039"/>
    <cellStyle name="20% - Акцент6 3 4 5 5" xfId="39011"/>
    <cellStyle name="20% - Акцент6 3 4 50" xfId="31879"/>
    <cellStyle name="20% - Акцент6 3 4 51" xfId="32574"/>
    <cellStyle name="20% - Акцент6 3 4 52" xfId="33654"/>
    <cellStyle name="20% - Акцент6 3 4 53" xfId="37034"/>
    <cellStyle name="20% - Акцент6 3 4 54" xfId="39034"/>
    <cellStyle name="20% - Акцент6 3 4 6" xfId="4458"/>
    <cellStyle name="20% — акцент6 3 4 6" xfId="33655"/>
    <cellStyle name="20% - Акцент6 3 4 7" xfId="4804"/>
    <cellStyle name="20% — акцент6 3 4 7" xfId="37035"/>
    <cellStyle name="20% - Акцент6 3 4 8" xfId="5150"/>
    <cellStyle name="20% — акцент6 3 4 8" xfId="39033"/>
    <cellStyle name="20% - Акцент6 3 4 9" xfId="5496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042"/>
    <cellStyle name="20% - Акцент6 3 5 2 12" xfId="39008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043"/>
    <cellStyle name="20% - Акцент6 3 5 3 9" xfId="39005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044"/>
    <cellStyle name="20% - Акцент6 3 5 4 8" xfId="38998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040"/>
    <cellStyle name="20% - Акцент6 3 5 53" xfId="39010"/>
    <cellStyle name="20% - Акцент6 3 5 6" xfId="4803"/>
    <cellStyle name="20% — акцент6 3 5 6" xfId="33661"/>
    <cellStyle name="20% - Акцент6 3 5 7" xfId="5149"/>
    <cellStyle name="20% — акцент6 3 5 7" xfId="37041"/>
    <cellStyle name="20% - Акцент6 3 5 8" xfId="5495"/>
    <cellStyle name="20% — акцент6 3 5 8" xfId="39009"/>
    <cellStyle name="20% - Акцент6 3 5 9" xfId="5841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009"/>
    <cellStyle name="20% — акцент6 3 56" xfId="39078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045"/>
    <cellStyle name="20% - Акцент6 3 6 15" xfId="38997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046"/>
    <cellStyle name="20% - Акцент6 3 6 8" xfId="27794"/>
    <cellStyle name="20% — акцент6 3 6 8" xfId="38987"/>
    <cellStyle name="20% - Акцент6 3 6 9" xfId="29093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048"/>
    <cellStyle name="20% — акцент6 3 7 4" xfId="26057"/>
    <cellStyle name="20% - Акцент6 3 7 5" xfId="38978"/>
    <cellStyle name="20% — акцент6 3 7 5" xfId="27792"/>
    <cellStyle name="20% — акцент6 3 7 6" xfId="33668"/>
    <cellStyle name="20% — акцент6 3 7 7" xfId="37049"/>
    <cellStyle name="20% — акцент6 3 7 8" xfId="38975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050"/>
    <cellStyle name="20% - Акцент6 3 8 5" xfId="38974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051"/>
    <cellStyle name="20% - Акцент6 3 9 5" xfId="38970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8939"/>
    <cellStyle name="40% - Акцент1 2 10 11" xfId="37064"/>
    <cellStyle name="40% - Акцент1 2 10 12" xfId="3894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065"/>
    <cellStyle name="40% - Акцент1 2 11" xfId="3774"/>
    <cellStyle name="40% — акцент1 2 11" xfId="4448"/>
    <cellStyle name="40% - Акцент1 2 11 10" xfId="37068"/>
    <cellStyle name="40% — акцент1 2 11 10" xfId="38933"/>
    <cellStyle name="40% - Акцент1 2 11 11" xfId="38935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069"/>
    <cellStyle name="40% - Акцент1 2 12" xfId="4103"/>
    <cellStyle name="40% — акцент1 2 12" xfId="4794"/>
    <cellStyle name="40% - Акцент1 2 12 10" xfId="37071"/>
    <cellStyle name="40% - Акцент1 2 12 11" xfId="38928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073"/>
    <cellStyle name="40% - Акцент1 2 13 11" xfId="38927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074"/>
    <cellStyle name="40% - Акцент1 2 14 5" xfId="38926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075"/>
    <cellStyle name="40% - Акцент1 2 15 5" xfId="38925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076"/>
    <cellStyle name="40% - Акцент1 2 16 5" xfId="38923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077"/>
    <cellStyle name="40% - Акцент1 2 17 5" xfId="38919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078"/>
    <cellStyle name="40% - Акцент1 2 18 5" xfId="38918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079"/>
    <cellStyle name="40% - Акцент1 2 19 5" xfId="38917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082"/>
    <cellStyle name="40% - Акцент1 2 2 10 5" xfId="38915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083"/>
    <cellStyle name="40% - Акцент1 2 2 11 5" xfId="38914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086"/>
    <cellStyle name="40% - Акцент1 2 2 2 2 13" xfId="38907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087"/>
    <cellStyle name="40% - Акцент1 2 2 2 3 6" xfId="38906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088"/>
    <cellStyle name="40% - Акцент1 2 2 2 4 5" xfId="38905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089"/>
    <cellStyle name="40% - Акцент1 2 2 2 5 4" xfId="38904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084"/>
    <cellStyle name="40% - Акцент1 2 2 2 57" xfId="38912"/>
    <cellStyle name="40% - Акцент1 2 2 2 6" xfId="3458"/>
    <cellStyle name="40% — акцент1 2 2 2 6" xfId="37085"/>
    <cellStyle name="40% - Акцент1 2 2 2 6 2" xfId="20906"/>
    <cellStyle name="40% - Акцент1 2 2 2 6 3" xfId="38903"/>
    <cellStyle name="40% - Акцент1 2 2 2 7" xfId="3770"/>
    <cellStyle name="40% — акцент1 2 2 2 7" xfId="38908"/>
    <cellStyle name="40% - Акцент1 2 2 2 7 2" xfId="20907"/>
    <cellStyle name="40% - Акцент1 2 2 2 8" xfId="4099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8896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093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094"/>
    <cellStyle name="40% - Акцент1 2 2 3 3 5" xfId="3889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095"/>
    <cellStyle name="40% - Акцент1 2 2 3 4 5" xfId="38889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096"/>
    <cellStyle name="40% - Акцент1 2 2 3 5 4" xfId="38888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091"/>
    <cellStyle name="40% - Акцент1 2 2 3 55" xfId="38902"/>
    <cellStyle name="40% - Акцент1 2 2 3 6" xfId="4097"/>
    <cellStyle name="40% — акцент1 2 2 3 6" xfId="37092"/>
    <cellStyle name="40% - Акцент1 2 2 3 6 2" xfId="20912"/>
    <cellStyle name="40% - Акцент1 2 2 3 6 3" xfId="38887"/>
    <cellStyle name="40% - Акцент1 2 2 3 7" xfId="4443"/>
    <cellStyle name="40% — акцент1 2 2 3 7" xfId="38900"/>
    <cellStyle name="40% - Акцент1 2 2 3 7 2" xfId="20908"/>
    <cellStyle name="40% - Акцент1 2 2 3 8" xfId="4789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097"/>
    <cellStyle name="40% - Акцент1 2 2 4 17" xfId="38886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098"/>
    <cellStyle name="40% - Акцент1 2 2 4 7" xfId="17489"/>
    <cellStyle name="40% — акцент1 2 2 4 7" xfId="38885"/>
    <cellStyle name="40% - Акцент1 2 2 4 8" xfId="24562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101"/>
    <cellStyle name="40% - Акцент1 2 2 5 13" xfId="3887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102"/>
    <cellStyle name="40% - Акцент1 2 2 5 7" xfId="26027"/>
    <cellStyle name="40% — акцент1 2 2 5 7" xfId="38876"/>
    <cellStyle name="40% - Акцент1 2 2 5 8" xfId="2776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081"/>
    <cellStyle name="40% — акцент1 2 2 56" xfId="38916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106"/>
    <cellStyle name="40% — акцент1 2 2 6 4" xfId="32557"/>
    <cellStyle name="40% - Акцент1 2 2 6 5" xfId="38874"/>
    <cellStyle name="40% — акцент1 2 2 6 5" xfId="33706"/>
    <cellStyle name="40% — акцент1 2 2 6 6" xfId="37107"/>
    <cellStyle name="40% — акцент1 2 2 6 7" xfId="38873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108"/>
    <cellStyle name="40% — акцент1 2 2 7 4" xfId="37109"/>
    <cellStyle name="40% - Акцент1 2 2 7 5" xfId="38872"/>
    <cellStyle name="40% — акцент1 2 2 7 5" xfId="38871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110"/>
    <cellStyle name="40% - Акцент1 2 2 8 5" xfId="38870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111"/>
    <cellStyle name="40% - Акцент1 2 2 9 5" xfId="38869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8866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114"/>
    <cellStyle name="40% - Акцент1 2 3 11" xfId="4788"/>
    <cellStyle name="40% — акцент1 2 3 11" xfId="5479"/>
    <cellStyle name="40% - Акцент1 2 3 11 10" xfId="38865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115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118"/>
    <cellStyle name="40% - Акцент1 2 3 2 2 7" xfId="38862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119"/>
    <cellStyle name="40% - Акцент1 2 3 2 3 6" xfId="38861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120"/>
    <cellStyle name="40% - Акцент1 2 3 2 4 5" xfId="38851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121"/>
    <cellStyle name="40% - Акцент1 2 3 2 5 4" xfId="38850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116"/>
    <cellStyle name="40% - Акцент1 2 3 2 56" xfId="38864"/>
    <cellStyle name="40% - Акцент1 2 3 2 6" xfId="3765"/>
    <cellStyle name="40% — акцент1 2 3 2 6" xfId="37117"/>
    <cellStyle name="40% - Акцент1 2 3 2 6 2" xfId="17501"/>
    <cellStyle name="40% - Акцент1 2 3 2 6 3" xfId="38849"/>
    <cellStyle name="40% - Акцент1 2 3 2 7" xfId="4094"/>
    <cellStyle name="40% — акцент1 2 3 2 7" xfId="38863"/>
    <cellStyle name="40% - Акцент1 2 3 2 7 2" xfId="20932"/>
    <cellStyle name="40% - Акцент1 2 3 2 8" xfId="4440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124"/>
    <cellStyle name="40% - Акцент1 2 3 3 2 7" xfId="38844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125"/>
    <cellStyle name="40% - Акцент1 2 3 3 3 6" xfId="38841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126"/>
    <cellStyle name="40% - Акцент1 2 3 3 4 5" xfId="38840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127"/>
    <cellStyle name="40% - Акцент1 2 3 3 5 4" xfId="38839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122"/>
    <cellStyle name="40% - Акцент1 2 3 3 55" xfId="38846"/>
    <cellStyle name="40% - Акцент1 2 3 3 6" xfId="4093"/>
    <cellStyle name="40% — акцент1 2 3 3 6" xfId="37123"/>
    <cellStyle name="40% - Акцент1 2 3 3 6 2" xfId="20934"/>
    <cellStyle name="40% - Акцент1 2 3 3 6 3" xfId="38838"/>
    <cellStyle name="40% - Акцент1 2 3 3 7" xfId="4439"/>
    <cellStyle name="40% — акцент1 2 3 3 7" xfId="38845"/>
    <cellStyle name="40% - Акцент1 2 3 3 7 2" xfId="20933"/>
    <cellStyle name="40% - Акцент1 2 3 3 8" xfId="4785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128"/>
    <cellStyle name="40% - Акцент1 2 3 4 16" xfId="38837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129"/>
    <cellStyle name="40% - Акцент1 2 3 4 7" xfId="24570"/>
    <cellStyle name="40% — акцент1 2 3 4 7" xfId="38835"/>
    <cellStyle name="40% - Акцент1 2 3 4 8" xfId="26019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130"/>
    <cellStyle name="40% - Акцент1 2 3 5 13" xfId="38834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131"/>
    <cellStyle name="40% - Акцент1 2 3 5 7" xfId="26018"/>
    <cellStyle name="40% — акцент1 2 3 5 7" xfId="38833"/>
    <cellStyle name="40% - Акцент1 2 3 5 8" xfId="27759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113"/>
    <cellStyle name="40% - Акцент1 2 3 56" xfId="33711"/>
    <cellStyle name="40% — акцент1 2 3 56" xfId="38867"/>
    <cellStyle name="40% - Акцент1 2 3 57" xfId="37112"/>
    <cellStyle name="40% - Акцент1 2 3 58" xfId="38868"/>
    <cellStyle name="40% - Акцент1 2 3 6" xfId="3210"/>
    <cellStyle name="40% — акцент1 2 3 6" xfId="3766"/>
    <cellStyle name="40% - Акцент1 2 3 6 10" xfId="38821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133"/>
    <cellStyle name="40% - Акцент1 2 3 6 7" xfId="30568"/>
    <cellStyle name="40% — акцент1 2 3 6 7" xfId="38818"/>
    <cellStyle name="40% - Акцент1 2 3 6 8" xfId="33729"/>
    <cellStyle name="40% - Акцент1 2 3 6 9" xfId="37132"/>
    <cellStyle name="40% - Акцент1 2 3 7" xfId="3455"/>
    <cellStyle name="40% — акцент1 2 3 7" xfId="4095"/>
    <cellStyle name="40% - Акцент1 2 3 7 10" xfId="3881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135"/>
    <cellStyle name="40% - Акцент1 2 3 7 5" xfId="27757"/>
    <cellStyle name="40% — акцент1 2 3 7 5" xfId="38816"/>
    <cellStyle name="40% - Акцент1 2 3 7 6" xfId="29056"/>
    <cellStyle name="40% - Акцент1 2 3 7 7" xfId="30567"/>
    <cellStyle name="40% - Акцент1 2 3 7 8" xfId="33731"/>
    <cellStyle name="40% - Акцент1 2 3 7 9" xfId="37134"/>
    <cellStyle name="40% - Акцент1 2 3 8" xfId="3767"/>
    <cellStyle name="40% — акцент1 2 3 8" xfId="4441"/>
    <cellStyle name="40% - Акцент1 2 3 8 10" xfId="3881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136"/>
    <cellStyle name="40% - Акцент1 2 3 9" xfId="4096"/>
    <cellStyle name="40% — акцент1 2 3 9" xfId="4787"/>
    <cellStyle name="40% - Акцент1 2 3 9 10" xfId="38812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1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8787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140"/>
    <cellStyle name="40% - Акцент1 2 4 11" xfId="5476"/>
    <cellStyle name="40% — акцент1 2 4 11" xfId="5475"/>
    <cellStyle name="40% - Акцент1 2 4 11 10" xfId="38786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1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142"/>
    <cellStyle name="40% - Акцент1 2 4 2 7" xfId="20958"/>
    <cellStyle name="40% — акцент1 2 4 2 7" xfId="38783"/>
    <cellStyle name="40% - Акцент1 2 4 2 8" xfId="20952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147"/>
    <cellStyle name="40% - Акцент1 2 4 3 7" xfId="20959"/>
    <cellStyle name="40% — акцент1 2 4 3 7" xfId="38759"/>
    <cellStyle name="40% - Акцент1 2 4 3 8" xfId="24581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153"/>
    <cellStyle name="40% - Акцент1 2 4 4 14" xfId="38751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154"/>
    <cellStyle name="40% - Акцент1 2 4 4 7" xfId="24582"/>
    <cellStyle name="40% — акцент1 2 4 4 7" xfId="38750"/>
    <cellStyle name="40% - Акцент1 2 4 4 8" xfId="26005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159"/>
    <cellStyle name="40% - Акцент1 2 4 5 13" xfId="38749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160"/>
    <cellStyle name="40% - Акцент1 2 4 5 7" xfId="26004"/>
    <cellStyle name="40% — акцент1 2 4 5 7" xfId="38748"/>
    <cellStyle name="40% - Акцент1 2 4 5 8" xfId="27747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138"/>
    <cellStyle name="40% — акцент1 2 4 55" xfId="37139"/>
    <cellStyle name="40% - Акцент1 2 4 56" xfId="38805"/>
    <cellStyle name="40% — акцент1 2 4 56" xfId="38804"/>
    <cellStyle name="40% - Акцент1 2 4 6" xfId="3763"/>
    <cellStyle name="40% — акцент1 2 4 6" xfId="3762"/>
    <cellStyle name="40% - Акцент1 2 4 6 10" xfId="38743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165"/>
    <cellStyle name="40% - Акцент1 2 4 6 7" xfId="30556"/>
    <cellStyle name="40% — акцент1 2 4 6 7" xfId="38742"/>
    <cellStyle name="40% - Акцент1 2 4 6 8" xfId="33747"/>
    <cellStyle name="40% - Акцент1 2 4 6 9" xfId="37164"/>
    <cellStyle name="40% - Акцент1 2 4 7" xfId="4092"/>
    <cellStyle name="40% — акцент1 2 4 7" xfId="4091"/>
    <cellStyle name="40% - Акцент1 2 4 7 10" xfId="38721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167"/>
    <cellStyle name="40% - Акцент1 2 4 7 5" xfId="27745"/>
    <cellStyle name="40% — акцент1 2 4 7 5" xfId="38716"/>
    <cellStyle name="40% - Акцент1 2 4 7 6" xfId="29044"/>
    <cellStyle name="40% - Акцент1 2 4 7 7" xfId="30555"/>
    <cellStyle name="40% - Акцент1 2 4 7 8" xfId="33749"/>
    <cellStyle name="40% - Акцент1 2 4 7 9" xfId="37166"/>
    <cellStyle name="40% - Акцент1 2 4 8" xfId="4438"/>
    <cellStyle name="40% — акцент1 2 4 8" xfId="4437"/>
    <cellStyle name="40% - Акцент1 2 4 8 10" xfId="38714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168"/>
    <cellStyle name="40% - Акцент1 2 4 9" xfId="4784"/>
    <cellStyle name="40% — акцент1 2 4 9" xfId="4783"/>
    <cellStyle name="40% - Акцент1 2 4 9 10" xfId="38712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1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172"/>
    <cellStyle name="40% - Акцент1 2 5 10 9" xfId="38703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171"/>
    <cellStyle name="40% - Акцент1 2 5 18" xfId="7896"/>
    <cellStyle name="40% — акцент1 2 5 18" xfId="38708"/>
    <cellStyle name="40% - Акцент1 2 5 19" xfId="8242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187"/>
    <cellStyle name="40% - Акцент1 2 5 4 14" xfId="38694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8693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1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170"/>
    <cellStyle name="40% - Акцент1 2 5 56" xfId="38710"/>
    <cellStyle name="40% - Акцент1 2 5 6" xfId="3761"/>
    <cellStyle name="40% — акцент1 2 5 6" xfId="21005"/>
    <cellStyle name="40% - Акцент1 2 5 6 10" xfId="3869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192"/>
    <cellStyle name="40% - Акцент1 2 5 7" xfId="4090"/>
    <cellStyle name="40% — акцент1 2 5 7" xfId="21007"/>
    <cellStyle name="40% - Акцент1 2 5 7 10" xfId="38683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193"/>
    <cellStyle name="40% - Акцент1 2 5 8" xfId="4436"/>
    <cellStyle name="40% — акцент1 2 5 8" xfId="17521"/>
    <cellStyle name="40% - Акцент1 2 5 8 10" xfId="38681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195"/>
    <cellStyle name="40% - Акцент1 2 5 9" xfId="4782"/>
    <cellStyle name="40% — акцент1 2 5 9" xfId="24589"/>
    <cellStyle name="40% - Акцент1 2 5 9 10" xfId="38680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1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063"/>
    <cellStyle name="40% — акцент1 2 59" xfId="38965"/>
    <cellStyle name="40% - Акцент1 2 6" xfId="193"/>
    <cellStyle name="40% — акцент1 2 6" xfId="2466"/>
    <cellStyle name="40% - Акцент1 2 6 10" xfId="5473"/>
    <cellStyle name="40% — акцент1 2 6 10" xfId="38678"/>
    <cellStyle name="40% - Акцент1 2 6 10 2" xfId="21012"/>
    <cellStyle name="40% - Акцент1 2 6 10 3" xfId="24601"/>
    <cellStyle name="40% - Акцент1 2 6 10 4" xfId="29028"/>
    <cellStyle name="40% - Акцент1 2 6 11" xfId="5819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202"/>
    <cellStyle name="40% - Акцент1 2 6 4 9" xfId="3867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203"/>
    <cellStyle name="40% - Акцент1 2 6 5 8" xfId="3866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197"/>
    <cellStyle name="40% - Акцент1 2 6 55" xfId="38679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204"/>
    <cellStyle name="40% - Акцент1 2 6 6 8" xfId="38667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205"/>
    <cellStyle name="40% - Акцент1 2 6 7 7" xfId="38666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206"/>
    <cellStyle name="40% - Акцент1 2 6 8 6" xfId="38665"/>
    <cellStyle name="40% - Акцент1 2 6 9" xfId="5127"/>
    <cellStyle name="40% — акцент1 2 6 9" xfId="37198"/>
    <cellStyle name="40% - Акцент1 2 6 9 2" xfId="21023"/>
    <cellStyle name="40% - Акцент1 2 6 9 3" xfId="24609"/>
    <cellStyle name="40% - Акцент1 2 6 9 4" xfId="29020"/>
    <cellStyle name="40% - Акцент1 2 6 9 5" xfId="38664"/>
    <cellStyle name="40% - Акцент1 2 7" xfId="1335"/>
    <cellStyle name="40% — акцент1 2 7" xfId="3216"/>
    <cellStyle name="40% - Акцент1 2 7 10" xfId="21024"/>
    <cellStyle name="40% — акцент1 2 7 10" xfId="38662"/>
    <cellStyle name="40% - Акцент1 2 7 11" xfId="17525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209"/>
    <cellStyle name="40% - Акцент1 2 7 2 7" xfId="38661"/>
    <cellStyle name="40% - Акцент1 2 7 20" xfId="37207"/>
    <cellStyle name="40% - Акцент1 2 7 21" xfId="38663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210"/>
    <cellStyle name="40% - Акцент1 2 7 3 7" xfId="38660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208"/>
    <cellStyle name="40% - Акцент1 2 8" xfId="2465"/>
    <cellStyle name="40% — акцент1 2 8" xfId="3461"/>
    <cellStyle name="40% - Акцент1 2 8 10" xfId="24615"/>
    <cellStyle name="40% — акцент1 2 8 10" xfId="38647"/>
    <cellStyle name="40% - Акцент1 2 8 11" xfId="25965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215"/>
    <cellStyle name="40% - Акцент1 2 8 17" xfId="38650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217"/>
    <cellStyle name="40% - Акцент1 2 8 2 7" xfId="38646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218"/>
    <cellStyle name="40% - Акцент1 2 8 3 7" xfId="38645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216"/>
    <cellStyle name="40% - Акцент1 2 9" xfId="3217"/>
    <cellStyle name="40% — акцент1 2 9" xfId="3773"/>
    <cellStyle name="40% - Акцент1 2 9 10" xfId="25959"/>
    <cellStyle name="40% — акцент1 2 9 10" xfId="38640"/>
    <cellStyle name="40% - Акцент1 2 9 11" xfId="27710"/>
    <cellStyle name="40% - Акцент1 2 9 12" xfId="29009"/>
    <cellStyle name="40% - Акцент1 2 9 13" xfId="30520"/>
    <cellStyle name="40% - Акцент1 2 9 14" xfId="33780"/>
    <cellStyle name="40% - Акцент1 2 9 15" xfId="37220"/>
    <cellStyle name="40% - Акцент1 2 9 16" xfId="38641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222"/>
    <cellStyle name="40% - Акцент1 2 9 2 7" xfId="3863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224"/>
    <cellStyle name="40% - Акцент1 2 9 3 7" xfId="38638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221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228"/>
    <cellStyle name="40% - Акцент1 3 10 5" xfId="38621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229"/>
    <cellStyle name="40% - Акцент1 3 11 5" xfId="38614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230"/>
    <cellStyle name="40% - Акцент1 3 12 5" xfId="38613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8596"/>
    <cellStyle name="40% - Акцент1 3 2 10 2" xfId="21063"/>
    <cellStyle name="40% - Акцент1 3 2 11" xfId="4778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232"/>
    <cellStyle name="40% - Акцент1 3 2 2 14" xfId="38593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233"/>
    <cellStyle name="40% - Акцент1 3 2 3 13" xfId="3859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235"/>
    <cellStyle name="40% - Акцент1 3 2 4 12" xfId="38589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236"/>
    <cellStyle name="40% - Акцент1 3 2 5 5" xfId="38582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237"/>
    <cellStyle name="40% - Акцент1 3 2 6 5" xfId="38572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238"/>
    <cellStyle name="40% - Акцент1 3 2 7 5" xfId="38565"/>
    <cellStyle name="40% - Акцент1 3 2 8" xfId="3757"/>
    <cellStyle name="40% — акцент1 3 2 8" xfId="33790"/>
    <cellStyle name="40% - Акцент1 3 2 8 2" xfId="21070"/>
    <cellStyle name="40% - Акцент1 3 2 8 3" xfId="37239"/>
    <cellStyle name="40% - Акцент1 3 2 8 4" xfId="38563"/>
    <cellStyle name="40% - Акцент1 3 2 9" xfId="4086"/>
    <cellStyle name="40% — акцент1 3 2 9" xfId="37231"/>
    <cellStyle name="40% - Акцент1 3 2 9 2" xfId="21071"/>
    <cellStyle name="40% - Акцент1 3 2 9 3" xfId="38561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243"/>
    <cellStyle name="40% - Акцент1 3 3 2 13" xfId="38553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55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244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245"/>
    <cellStyle name="40% - Акцент1 3 3 4 7" xfId="38551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246"/>
    <cellStyle name="40% - Акцент1 3 3 5 6" xfId="38550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241"/>
    <cellStyle name="40% - Акцент1 3 3 56" xfId="38558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247"/>
    <cellStyle name="40% - Акцент1 3 3 6 5" xfId="38549"/>
    <cellStyle name="40% - Акцент1 3 3 7" xfId="4082"/>
    <cellStyle name="40% — акцент1 3 3 7" xfId="37242"/>
    <cellStyle name="40% - Акцент1 3 3 8" xfId="4428"/>
    <cellStyle name="40% — акцент1 3 3 8" xfId="38557"/>
    <cellStyle name="40% - Акцент1 3 3 9" xfId="4774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250"/>
    <cellStyle name="40% - Акцент1 3 4 2 7" xfId="38546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251"/>
    <cellStyle name="40% - Акцент1 3 4 3 5" xfId="38545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252"/>
    <cellStyle name="40% - Акцент1 3 4 4 5" xfId="3854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253"/>
    <cellStyle name="40% - Акцент1 3 4 5 5" xfId="38543"/>
    <cellStyle name="40% - Акцент1 3 4 50" xfId="31827"/>
    <cellStyle name="40% - Акцент1 3 4 51" xfId="32149"/>
    <cellStyle name="40% - Акцент1 3 4 52" xfId="33803"/>
    <cellStyle name="40% - Акцент1 3 4 53" xfId="37248"/>
    <cellStyle name="40% - Акцент1 3 4 54" xfId="38548"/>
    <cellStyle name="40% - Акцент1 3 4 6" xfId="4426"/>
    <cellStyle name="40% — акцент1 3 4 6" xfId="33804"/>
    <cellStyle name="40% - Акцент1 3 4 7" xfId="4772"/>
    <cellStyle name="40% — акцент1 3 4 7" xfId="37249"/>
    <cellStyle name="40% - Акцент1 3 4 8" xfId="5118"/>
    <cellStyle name="40% — акцент1 3 4 8" xfId="38547"/>
    <cellStyle name="40% - Акцент1 3 4 9" xfId="5464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256"/>
    <cellStyle name="40% - Акцент1 3 5 2 12" xfId="38536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257"/>
    <cellStyle name="40% - Акцент1 3 5 3 9" xfId="38515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258"/>
    <cellStyle name="40% - Акцент1 3 5 4 8" xfId="38510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254"/>
    <cellStyle name="40% - Акцент1 3 5 53" xfId="38542"/>
    <cellStyle name="40% - Акцент1 3 5 6" xfId="4771"/>
    <cellStyle name="40% — акцент1 3 5 6" xfId="33810"/>
    <cellStyle name="40% - Акцент1 3 5 7" xfId="5117"/>
    <cellStyle name="40% — акцент1 3 5 7" xfId="37255"/>
    <cellStyle name="40% - Акцент1 3 5 8" xfId="5463"/>
    <cellStyle name="40% — акцент1 3 5 8" xfId="38537"/>
    <cellStyle name="40% - Акцент1 3 5 9" xfId="5809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227"/>
    <cellStyle name="40% — акцент1 3 56" xfId="38624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259"/>
    <cellStyle name="40% - Акцент1 3 6 15" xfId="385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260"/>
    <cellStyle name="40% - Акцент1 3 6 8" xfId="27682"/>
    <cellStyle name="40% — акцент1 3 6 8" xfId="38506"/>
    <cellStyle name="40% - Акцент1 3 6 9" xfId="28981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263"/>
    <cellStyle name="40% — акцент1 3 7 4" xfId="25923"/>
    <cellStyle name="40% - Акцент1 3 7 5" xfId="38499"/>
    <cellStyle name="40% — акцент1 3 7 5" xfId="27680"/>
    <cellStyle name="40% — акцент1 3 7 6" xfId="33817"/>
    <cellStyle name="40% — акцент1 3 7 7" xfId="37264"/>
    <cellStyle name="40% — акцент1 3 7 8" xfId="38498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265"/>
    <cellStyle name="40% - Акцент1 3 8 5" xfId="38497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266"/>
    <cellStyle name="40% - Акцент1 3 9 5" xfId="38496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485"/>
    <cellStyle name="40% - Акцент2 2 10 11" xfId="37274"/>
    <cellStyle name="40% - Акцент2 2 10 12" xfId="38486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275"/>
    <cellStyle name="40% - Акцент2 2 11" xfId="3742"/>
    <cellStyle name="40% — акцент2 2 11" xfId="4416"/>
    <cellStyle name="40% - Акцент2 2 11 10" xfId="37278"/>
    <cellStyle name="40% — акцент2 2 11 10" xfId="38483"/>
    <cellStyle name="40% - Акцент2 2 11 11" xfId="3848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279"/>
    <cellStyle name="40% - Акцент2 2 12" xfId="4071"/>
    <cellStyle name="40% — акцент2 2 12" xfId="4762"/>
    <cellStyle name="40% - Акцент2 2 12 10" xfId="37281"/>
    <cellStyle name="40% - Акцент2 2 12 11" xfId="38481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283"/>
    <cellStyle name="40% - Акцент2 2 13 11" xfId="38473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284"/>
    <cellStyle name="40% - Акцент2 2 14 5" xfId="3847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285"/>
    <cellStyle name="40% - Акцент2 2 15 5" xfId="38470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286"/>
    <cellStyle name="40% - Акцент2 2 16 5" xfId="38469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287"/>
    <cellStyle name="40% - Акцент2 2 17 5" xfId="38468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288"/>
    <cellStyle name="40% - Акцент2 2 18 5" xfId="38463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289"/>
    <cellStyle name="40% - Акцент2 2 19 5" xfId="38461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292"/>
    <cellStyle name="40% - Акцент2 2 2 10 5" xfId="38457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293"/>
    <cellStyle name="40% - Акцент2 2 2 11 5" xfId="38456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296"/>
    <cellStyle name="40% - Акцент2 2 2 2 2 13" xfId="38452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297"/>
    <cellStyle name="40% - Акцент2 2 2 2 3 6" xfId="38451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298"/>
    <cellStyle name="40% - Акцент2 2 2 2 4 5" xfId="38450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299"/>
    <cellStyle name="40% - Акцент2 2 2 2 5 4" xfId="38449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294"/>
    <cellStyle name="40% - Акцент2 2 2 2 57" xfId="38455"/>
    <cellStyle name="40% - Акцент2 2 2 2 6" xfId="3426"/>
    <cellStyle name="40% — акцент2 2 2 2 6" xfId="37295"/>
    <cellStyle name="40% - Акцент2 2 2 2 6 2" xfId="21116"/>
    <cellStyle name="40% - Акцент2 2 2 2 6 3" xfId="38448"/>
    <cellStyle name="40% - Акцент2 2 2 2 7" xfId="3738"/>
    <cellStyle name="40% — акцент2 2 2 2 7" xfId="38454"/>
    <cellStyle name="40% - Акцент2 2 2 2 7 2" xfId="21117"/>
    <cellStyle name="40% - Акцент2 2 2 2 8" xfId="4067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445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303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304"/>
    <cellStyle name="40% - Акцент2 2 2 3 3 5" xfId="38444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305"/>
    <cellStyle name="40% - Акцент2 2 2 3 4 5" xfId="38443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306"/>
    <cellStyle name="40% - Акцент2 2 2 3 5 4" xfId="38442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301"/>
    <cellStyle name="40% - Акцент2 2 2 3 55" xfId="38447"/>
    <cellStyle name="40% - Акцент2 2 2 3 6" xfId="4065"/>
    <cellStyle name="40% — акцент2 2 2 3 6" xfId="37302"/>
    <cellStyle name="40% - Акцент2 2 2 3 6 2" xfId="21122"/>
    <cellStyle name="40% - Акцент2 2 2 3 6 3" xfId="38441"/>
    <cellStyle name="40% - Акцент2 2 2 3 7" xfId="4411"/>
    <cellStyle name="40% — акцент2 2 2 3 7" xfId="38446"/>
    <cellStyle name="40% - Акцент2 2 2 3 7 2" xfId="21118"/>
    <cellStyle name="40% - Акцент2 2 2 3 8" xfId="4757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307"/>
    <cellStyle name="40% - Акцент2 2 2 4 17" xfId="38440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308"/>
    <cellStyle name="40% - Акцент2 2 2 4 7" xfId="17573"/>
    <cellStyle name="40% — акцент2 2 2 4 7" xfId="38439"/>
    <cellStyle name="40% - Акцент2 2 2 4 8" xfId="24674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310"/>
    <cellStyle name="40% - Акцент2 2 2 5 13" xfId="38427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311"/>
    <cellStyle name="40% - Акцент2 2 2 5 7" xfId="25893"/>
    <cellStyle name="40% — акцент2 2 2 5 7" xfId="38426"/>
    <cellStyle name="40% - Акцент2 2 2 5 8" xfId="27655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291"/>
    <cellStyle name="40% — акцент2 2 2 56" xfId="38458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313"/>
    <cellStyle name="40% — акцент2 2 2 6 4" xfId="32504"/>
    <cellStyle name="40% - Акцент2 2 2 6 5" xfId="38423"/>
    <cellStyle name="40% — акцент2 2 2 6 5" xfId="33855"/>
    <cellStyle name="40% — акцент2 2 2 6 6" xfId="37314"/>
    <cellStyle name="40% — акцент2 2 2 6 7" xfId="38422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315"/>
    <cellStyle name="40% — акцент2 2 2 7 4" xfId="37316"/>
    <cellStyle name="40% - Акцент2 2 2 7 5" xfId="38421"/>
    <cellStyle name="40% — акцент2 2 2 7 5" xfId="38419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317"/>
    <cellStyle name="40% - Акцент2 2 2 8 5" xfId="38418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318"/>
    <cellStyle name="40% - Акцент2 2 2 9 5" xfId="38417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414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321"/>
    <cellStyle name="40% - Акцент2 2 3 11" xfId="4756"/>
    <cellStyle name="40% — акцент2 2 3 11" xfId="5447"/>
    <cellStyle name="40% - Акцент2 2 3 11 10" xfId="38413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322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325"/>
    <cellStyle name="40% - Акцент2 2 3 2 2 7" xfId="38399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326"/>
    <cellStyle name="40% - Акцент2 2 3 2 3 6" xfId="3839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327"/>
    <cellStyle name="40% - Акцент2 2 3 2 4 5" xfId="38395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328"/>
    <cellStyle name="40% - Акцент2 2 3 2 5 4" xfId="38394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323"/>
    <cellStyle name="40% - Акцент2 2 3 2 56" xfId="38411"/>
    <cellStyle name="40% - Акцент2 2 3 2 6" xfId="3733"/>
    <cellStyle name="40% — акцент2 2 3 2 6" xfId="37324"/>
    <cellStyle name="40% - Акцент2 2 3 2 6 2" xfId="17585"/>
    <cellStyle name="40% - Акцент2 2 3 2 6 3" xfId="38393"/>
    <cellStyle name="40% - Акцент2 2 3 2 7" xfId="4062"/>
    <cellStyle name="40% — акцент2 2 3 2 7" xfId="38400"/>
    <cellStyle name="40% - Акцент2 2 3 2 7 2" xfId="21142"/>
    <cellStyle name="40% - Акцент2 2 3 2 8" xfId="4408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331"/>
    <cellStyle name="40% - Акцент2 2 3 3 2 7" xfId="38382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332"/>
    <cellStyle name="40% - Акцент2 2 3 3 3 6" xfId="383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333"/>
    <cellStyle name="40% - Акцент2 2 3 3 4 5" xfId="38364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334"/>
    <cellStyle name="40% - Акцент2 2 3 3 5 4" xfId="38363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329"/>
    <cellStyle name="40% - Акцент2 2 3 3 55" xfId="38390"/>
    <cellStyle name="40% - Акцент2 2 3 3 6" xfId="4061"/>
    <cellStyle name="40% — акцент2 2 3 3 6" xfId="37330"/>
    <cellStyle name="40% - Акцент2 2 3 3 6 2" xfId="21144"/>
    <cellStyle name="40% - Акцент2 2 3 3 6 3" xfId="38360"/>
    <cellStyle name="40% - Акцент2 2 3 3 7" xfId="4407"/>
    <cellStyle name="40% — акцент2 2 3 3 7" xfId="38383"/>
    <cellStyle name="40% - Акцент2 2 3 3 7 2" xfId="21143"/>
    <cellStyle name="40% - Акцент2 2 3 3 8" xfId="4753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335"/>
    <cellStyle name="40% - Акцент2 2 3 4 16" xfId="38359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336"/>
    <cellStyle name="40% - Акцент2 2 3 4 7" xfId="24682"/>
    <cellStyle name="40% — акцент2 2 3 4 7" xfId="38358"/>
    <cellStyle name="40% - Акцент2 2 3 4 8" xfId="25886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337"/>
    <cellStyle name="40% - Акцент2 2 3 5 13" xfId="38340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338"/>
    <cellStyle name="40% - Акцент2 2 3 5 7" xfId="25885"/>
    <cellStyle name="40% — акцент2 2 3 5 7" xfId="38333"/>
    <cellStyle name="40% - Акцент2 2 3 5 8" xfId="27647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320"/>
    <cellStyle name="40% - Акцент2 2 3 56" xfId="33860"/>
    <cellStyle name="40% — акцент2 2 3 56" xfId="38415"/>
    <cellStyle name="40% - Акцент2 2 3 57" xfId="37319"/>
    <cellStyle name="40% - Акцент2 2 3 58" xfId="38416"/>
    <cellStyle name="40% - Акцент2 2 3 6" xfId="3178"/>
    <cellStyle name="40% — акцент2 2 3 6" xfId="3734"/>
    <cellStyle name="40% - Акцент2 2 3 6 10" xfId="38328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340"/>
    <cellStyle name="40% - Акцент2 2 3 6 7" xfId="30457"/>
    <cellStyle name="40% — акцент2 2 3 6 7" xfId="38324"/>
    <cellStyle name="40% - Акцент2 2 3 6 8" xfId="33878"/>
    <cellStyle name="40% - Акцент2 2 3 6 9" xfId="37339"/>
    <cellStyle name="40% - Акцент2 2 3 7" xfId="3423"/>
    <cellStyle name="40% — акцент2 2 3 7" xfId="4063"/>
    <cellStyle name="40% - Акцент2 2 3 7 10" xfId="38323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342"/>
    <cellStyle name="40% - Акцент2 2 3 7 5" xfId="27645"/>
    <cellStyle name="40% — акцент2 2 3 7 5" xfId="38322"/>
    <cellStyle name="40% - Акцент2 2 3 7 6" xfId="28944"/>
    <cellStyle name="40% - Акцент2 2 3 7 7" xfId="30456"/>
    <cellStyle name="40% - Акцент2 2 3 7 8" xfId="33880"/>
    <cellStyle name="40% - Акцент2 2 3 7 9" xfId="37341"/>
    <cellStyle name="40% - Акцент2 2 3 8" xfId="3735"/>
    <cellStyle name="40% — акцент2 2 3 8" xfId="4409"/>
    <cellStyle name="40% - Акцент2 2 3 8 10" xfId="3832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343"/>
    <cellStyle name="40% - Акцент2 2 3 9" xfId="4064"/>
    <cellStyle name="40% — акцент2 2 3 9" xfId="4755"/>
    <cellStyle name="40% - Акцент2 2 3 9 10" xfId="38320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344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317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347"/>
    <cellStyle name="40% - Акцент2 2 4 11" xfId="5444"/>
    <cellStyle name="40% — акцент2 2 4 11" xfId="5443"/>
    <cellStyle name="40% - Акцент2 2 4 11 10" xfId="38316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348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349"/>
    <cellStyle name="40% - Акцент2 2 4 2 7" xfId="21168"/>
    <cellStyle name="40% — акцент2 2 4 2 7" xfId="38315"/>
    <cellStyle name="40% - Акцент2 2 4 2 8" xfId="21162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353"/>
    <cellStyle name="40% - Акцент2 2 4 3 7" xfId="21169"/>
    <cellStyle name="40% — акцент2 2 4 3 7" xfId="38283"/>
    <cellStyle name="40% - Акцент2 2 4 3 8" xfId="24693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359"/>
    <cellStyle name="40% - Акцент2 2 4 4 14" xfId="38277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360"/>
    <cellStyle name="40% - Акцент2 2 4 4 7" xfId="24694"/>
    <cellStyle name="40% — акцент2 2 4 4 7" xfId="38276"/>
    <cellStyle name="40% - Акцент2 2 4 4 8" xfId="25851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362"/>
    <cellStyle name="40% - Акцент2 2 4 5 13" xfId="38271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363"/>
    <cellStyle name="40% - Акцент2 2 4 5 7" xfId="25850"/>
    <cellStyle name="40% — акцент2 2 4 5 7" xfId="38270"/>
    <cellStyle name="40% - Акцент2 2 4 5 8" xfId="27635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345"/>
    <cellStyle name="40% — акцент2 2 4 55" xfId="37346"/>
    <cellStyle name="40% - Акцент2 2 4 56" xfId="38319"/>
    <cellStyle name="40% — акцент2 2 4 56" xfId="38318"/>
    <cellStyle name="40% - Акцент2 2 4 6" xfId="3731"/>
    <cellStyle name="40% — акцент2 2 4 6" xfId="3730"/>
    <cellStyle name="40% - Акцент2 2 4 6 10" xfId="38268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367"/>
    <cellStyle name="40% - Акцент2 2 4 6 7" xfId="30445"/>
    <cellStyle name="40% — акцент2 2 4 6 7" xfId="38264"/>
    <cellStyle name="40% - Акцент2 2 4 6 8" xfId="33896"/>
    <cellStyle name="40% - Акцент2 2 4 6 9" xfId="37366"/>
    <cellStyle name="40% - Акцент2 2 4 7" xfId="4060"/>
    <cellStyle name="40% — акцент2 2 4 7" xfId="4059"/>
    <cellStyle name="40% - Акцент2 2 4 7 10" xfId="38263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369"/>
    <cellStyle name="40% - Акцент2 2 4 7 5" xfId="27633"/>
    <cellStyle name="40% — акцент2 2 4 7 5" xfId="38262"/>
    <cellStyle name="40% - Акцент2 2 4 7 6" xfId="28932"/>
    <cellStyle name="40% - Акцент2 2 4 7 7" xfId="30444"/>
    <cellStyle name="40% - Акцент2 2 4 7 8" xfId="33898"/>
    <cellStyle name="40% - Акцент2 2 4 7 9" xfId="37368"/>
    <cellStyle name="40% - Акцент2 2 4 8" xfId="4406"/>
    <cellStyle name="40% — акцент2 2 4 8" xfId="4405"/>
    <cellStyle name="40% - Акцент2 2 4 8 10" xfId="38261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370"/>
    <cellStyle name="40% - Акцент2 2 4 9" xfId="4752"/>
    <cellStyle name="40% — акцент2 2 4 9" xfId="4751"/>
    <cellStyle name="40% - Акцент2 2 4 9 10" xfId="38260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371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374"/>
    <cellStyle name="40% - Акцент2 2 5 10 9" xfId="38257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373"/>
    <cellStyle name="40% - Акцент2 2 5 18" xfId="7864"/>
    <cellStyle name="40% — акцент2 2 5 18" xfId="38258"/>
    <cellStyle name="40% - Акцент2 2 5 19" xfId="8210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378"/>
    <cellStyle name="40% - Акцент2 2 5 4 14" xfId="38240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238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380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372"/>
    <cellStyle name="40% - Акцент2 2 5 56" xfId="38259"/>
    <cellStyle name="40% - Акцент2 2 5 6" xfId="3729"/>
    <cellStyle name="40% — акцент2 2 5 6" xfId="21215"/>
    <cellStyle name="40% - Акцент2 2 5 6 10" xfId="38237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382"/>
    <cellStyle name="40% - Акцент2 2 5 7" xfId="4058"/>
    <cellStyle name="40% — акцент2 2 5 7" xfId="21217"/>
    <cellStyle name="40% - Акцент2 2 5 7 10" xfId="38236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384"/>
    <cellStyle name="40% - Акцент2 2 5 8" xfId="4404"/>
    <cellStyle name="40% — акцент2 2 5 8" xfId="17605"/>
    <cellStyle name="40% - Акцент2 2 5 8 10" xfId="3823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386"/>
    <cellStyle name="40% - Акцент2 2 5 9" xfId="4750"/>
    <cellStyle name="40% — акцент2 2 5 9" xfId="24701"/>
    <cellStyle name="40% - Акцент2 2 5 9 10" xfId="38234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387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273"/>
    <cellStyle name="40% — акцент2 2 59" xfId="38487"/>
    <cellStyle name="40% - Акцент2 2 6" xfId="225"/>
    <cellStyle name="40% — акцент2 2 6" xfId="2498"/>
    <cellStyle name="40% - Акцент2 2 6 10" xfId="5441"/>
    <cellStyle name="40% — акцент2 2 6 10" xfId="38232"/>
    <cellStyle name="40% - Акцент2 2 6 10 2" xfId="21222"/>
    <cellStyle name="40% - Акцент2 2 6 10 3" xfId="24713"/>
    <cellStyle name="40% - Акцент2 2 6 10 4" xfId="28916"/>
    <cellStyle name="40% - Акцент2 2 6 11" xfId="5787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395"/>
    <cellStyle name="40% - Акцент2 2 6 4 9" xfId="38220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397"/>
    <cellStyle name="40% - Акцент2 2 6 5 8" xfId="38217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388"/>
    <cellStyle name="40% - Акцент2 2 6 55" xfId="38233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398"/>
    <cellStyle name="40% - Акцент2 2 6 6 8" xfId="38216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399"/>
    <cellStyle name="40% - Акцент2 2 6 7 7" xfId="38215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400"/>
    <cellStyle name="40% - Акцент2 2 6 8 6" xfId="38214"/>
    <cellStyle name="40% - Акцент2 2 6 9" xfId="5095"/>
    <cellStyle name="40% — акцент2 2 6 9" xfId="37389"/>
    <cellStyle name="40% - Акцент2 2 6 9 2" xfId="21233"/>
    <cellStyle name="40% - Акцент2 2 6 9 3" xfId="24721"/>
    <cellStyle name="40% - Акцент2 2 6 9 4" xfId="28908"/>
    <cellStyle name="40% - Акцент2 2 6 9 5" xfId="38213"/>
    <cellStyle name="40% - Акцент2 2 7" xfId="1367"/>
    <cellStyle name="40% — акцент2 2 7" xfId="3184"/>
    <cellStyle name="40% - Акцент2 2 7 10" xfId="21234"/>
    <cellStyle name="40% — акцент2 2 7 10" xfId="38210"/>
    <cellStyle name="40% - Акцент2 2 7 11" xfId="17609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404"/>
    <cellStyle name="40% - Акцент2 2 7 2 7" xfId="38209"/>
    <cellStyle name="40% - Акцент2 2 7 20" xfId="37402"/>
    <cellStyle name="40% - Акцент2 2 7 21" xfId="3821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405"/>
    <cellStyle name="40% - Акцент2 2 7 3 7" xfId="38208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403"/>
    <cellStyle name="40% - Акцент2 2 8" xfId="2497"/>
    <cellStyle name="40% — акцент2 2 8" xfId="3429"/>
    <cellStyle name="40% - Акцент2 2 8 10" xfId="24727"/>
    <cellStyle name="40% — акцент2 2 8 10" xfId="38193"/>
    <cellStyle name="40% - Акцент2 2 8 11" xfId="25665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408"/>
    <cellStyle name="40% - Акцент2 2 8 17" xfId="38194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410"/>
    <cellStyle name="40% - Акцент2 2 8 2 7" xfId="38190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412"/>
    <cellStyle name="40% - Акцент2 2 8 3 7" xfId="38183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409"/>
    <cellStyle name="40% - Акцент2 2 9" xfId="3185"/>
    <cellStyle name="40% — акцент2 2 9" xfId="3741"/>
    <cellStyle name="40% - Акцент2 2 9 10" xfId="25660"/>
    <cellStyle name="40% — акцент2 2 9 10" xfId="38155"/>
    <cellStyle name="40% - Акцент2 2 9 11" xfId="27598"/>
    <cellStyle name="40% - Акцент2 2 9 12" xfId="28875"/>
    <cellStyle name="40% - Акцент2 2 9 13" xfId="30414"/>
    <cellStyle name="40% - Акцент2 2 9 14" xfId="33929"/>
    <cellStyle name="40% - Акцент2 2 9 15" xfId="37420"/>
    <cellStyle name="40% - Акцент2 2 9 16" xfId="38162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422"/>
    <cellStyle name="40% - Акцент2 2 9 2 7" xfId="38154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424"/>
    <cellStyle name="40% - Акцент2 2 9 3 7" xfId="38138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421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432"/>
    <cellStyle name="40% - Акцент2 3 10 5" xfId="38129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433"/>
    <cellStyle name="40% - Акцент2 3 11 5" xfId="38128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434"/>
    <cellStyle name="40% - Акцент2 3 12 5" xfId="38127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126"/>
    <cellStyle name="40% - Акцент2 3 2 10 2" xfId="21273"/>
    <cellStyle name="40% - Акцент2 3 2 11" xfId="4746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438"/>
    <cellStyle name="40% - Акцент2 3 2 2 14" xfId="3812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440"/>
    <cellStyle name="40% - Акцент2 3 2 3 13" xfId="38120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442"/>
    <cellStyle name="40% - Акцент2 3 2 4 12" xfId="38099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444"/>
    <cellStyle name="40% - Акцент2 3 2 5 5" xfId="38093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445"/>
    <cellStyle name="40% - Акцент2 3 2 6 5" xfId="38091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446"/>
    <cellStyle name="40% - Акцент2 3 2 7 5" xfId="38089"/>
    <cellStyle name="40% - Акцент2 3 2 8" xfId="3725"/>
    <cellStyle name="40% — акцент2 3 2 8" xfId="33939"/>
    <cellStyle name="40% - Акцент2 3 2 8 2" xfId="21280"/>
    <cellStyle name="40% - Акцент2 3 2 8 3" xfId="37447"/>
    <cellStyle name="40% - Акцент2 3 2 8 4" xfId="38087"/>
    <cellStyle name="40% - Акцент2 3 2 9" xfId="4054"/>
    <cellStyle name="40% — акцент2 3 2 9" xfId="37436"/>
    <cellStyle name="40% - Акцент2 3 2 9 2" xfId="21281"/>
    <cellStyle name="40% - Акцент2 3 2 9 3" xfId="38082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451"/>
    <cellStyle name="40% - Акцент2 3 3 2 13" xfId="38079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078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452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453"/>
    <cellStyle name="40% - Акцент2 3 3 4 7" xfId="38077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454"/>
    <cellStyle name="40% - Акцент2 3 3 5 6" xfId="38076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449"/>
    <cellStyle name="40% - Акцент2 3 3 56" xfId="38081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455"/>
    <cellStyle name="40% - Акцент2 3 3 6 5" xfId="38074"/>
    <cellStyle name="40% - Акцент2 3 3 7" xfId="4050"/>
    <cellStyle name="40% — акцент2 3 3 7" xfId="37450"/>
    <cellStyle name="40% - Акцент2 3 3 8" xfId="4396"/>
    <cellStyle name="40% — акцент2 3 3 8" xfId="38080"/>
    <cellStyle name="40% - Акцент2 3 3 9" xfId="4742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458"/>
    <cellStyle name="40% - Акцент2 3 4 2 7" xfId="38068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459"/>
    <cellStyle name="40% - Акцент2 3 4 3 5" xfId="38067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460"/>
    <cellStyle name="40% - Акцент2 3 4 4 5" xfId="38066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461"/>
    <cellStyle name="40% - Акцент2 3 4 5 5" xfId="38065"/>
    <cellStyle name="40% - Акцент2 3 4 50" xfId="31775"/>
    <cellStyle name="40% - Акцент2 3 4 51" xfId="32467"/>
    <cellStyle name="40% - Акцент2 3 4 52" xfId="33952"/>
    <cellStyle name="40% - Акцент2 3 4 53" xfId="37456"/>
    <cellStyle name="40% - Акцент2 3 4 54" xfId="38070"/>
    <cellStyle name="40% - Акцент2 3 4 6" xfId="4394"/>
    <cellStyle name="40% — акцент2 3 4 6" xfId="33953"/>
    <cellStyle name="40% - Акцент2 3 4 7" xfId="4740"/>
    <cellStyle name="40% — акцент2 3 4 7" xfId="37457"/>
    <cellStyle name="40% - Акцент2 3 4 8" xfId="5086"/>
    <cellStyle name="40% — акцент2 3 4 8" xfId="38069"/>
    <cellStyle name="40% - Акцент2 3 4 9" xfId="5432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464"/>
    <cellStyle name="40% - Акцент2 3 5 2 12" xfId="38058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465"/>
    <cellStyle name="40% - Акцент2 3 5 3 9" xfId="38057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466"/>
    <cellStyle name="40% - Акцент2 3 5 4 8" xfId="38056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462"/>
    <cellStyle name="40% - Акцент2 3 5 53" xfId="38064"/>
    <cellStyle name="40% - Акцент2 3 5 6" xfId="4739"/>
    <cellStyle name="40% — акцент2 3 5 6" xfId="33959"/>
    <cellStyle name="40% - Акцент2 3 5 7" xfId="5085"/>
    <cellStyle name="40% — акцент2 3 5 7" xfId="37463"/>
    <cellStyle name="40% - Акцент2 3 5 8" xfId="5431"/>
    <cellStyle name="40% — акцент2 3 5 8" xfId="38062"/>
    <cellStyle name="40% - Акцент2 3 5 9" xfId="5777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431"/>
    <cellStyle name="40% — акцент2 3 56" xfId="38130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467"/>
    <cellStyle name="40% - Акцент2 3 6 15" xfId="3805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468"/>
    <cellStyle name="40% - Акцент2 3 6 8" xfId="27570"/>
    <cellStyle name="40% — акцент2 3 6 8" xfId="38054"/>
    <cellStyle name="40% - Акцент2 3 6 9" xfId="28765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471"/>
    <cellStyle name="40% — акцент2 3 7 4" xfId="25526"/>
    <cellStyle name="40% - Акцент2 3 7 5" xfId="38053"/>
    <cellStyle name="40% — акцент2 3 7 5" xfId="27568"/>
    <cellStyle name="40% — акцент2 3 7 6" xfId="33966"/>
    <cellStyle name="40% — акцент2 3 7 7" xfId="37472"/>
    <cellStyle name="40% — акцент2 3 7 8" xfId="38051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473"/>
    <cellStyle name="40% - Акцент2 3 8 5" xfId="38047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474"/>
    <cellStyle name="40% - Акцент2 3 9 5" xfId="38042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030"/>
    <cellStyle name="40% - Акцент3 2 10 11" xfId="37481"/>
    <cellStyle name="40% - Акцент3 2 10 12" xfId="38031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482"/>
    <cellStyle name="40% - Акцент3 2 11" xfId="3710"/>
    <cellStyle name="40% — акцент3 2 11" xfId="4384"/>
    <cellStyle name="40% - Акцент3 2 11 10" xfId="37485"/>
    <cellStyle name="40% — акцент3 2 11 10" xfId="38028"/>
    <cellStyle name="40% - Акцент3 2 11 11" xfId="38029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486"/>
    <cellStyle name="40% - Акцент3 2 12" xfId="4039"/>
    <cellStyle name="40% — акцент3 2 12" xfId="4730"/>
    <cellStyle name="40% - Акцент3 2 12 10" xfId="37488"/>
    <cellStyle name="40% - Акцент3 2 12 11" xfId="38027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490"/>
    <cellStyle name="40% - Акцент3 2 13 11" xfId="38026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492"/>
    <cellStyle name="40% - Акцент3 2 14 5" xfId="38025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493"/>
    <cellStyle name="40% - Акцент3 2 15 5" xfId="38024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494"/>
    <cellStyle name="40% - Акцент3 2 16 5" xfId="38023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495"/>
    <cellStyle name="40% - Акцент3 2 17 5" xfId="38022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496"/>
    <cellStyle name="40% - Акцент3 2 18 5" xfId="38012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497"/>
    <cellStyle name="40% - Акцент3 2 19 5" xfId="38011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500"/>
    <cellStyle name="40% - Акцент3 2 2 10 5" xfId="38007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501"/>
    <cellStyle name="40% - Акцент3 2 2 11 5" xfId="3800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504"/>
    <cellStyle name="40% - Акцент3 2 2 2 2 13" xfId="38001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505"/>
    <cellStyle name="40% - Акцент3 2 2 2 3 6" xfId="38000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506"/>
    <cellStyle name="40% - Акцент3 2 2 2 4 5" xfId="37999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507"/>
    <cellStyle name="40% - Акцент3 2 2 2 5 4" xfId="37998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502"/>
    <cellStyle name="40% - Акцент3 2 2 2 57" xfId="38005"/>
    <cellStyle name="40% - Акцент3 2 2 2 6" xfId="3394"/>
    <cellStyle name="40% — акцент3 2 2 2 6" xfId="37503"/>
    <cellStyle name="40% - Акцент3 2 2 2 6 2" xfId="21326"/>
    <cellStyle name="40% - Акцент3 2 2 2 6 3" xfId="37996"/>
    <cellStyle name="40% - Акцент3 2 2 2 7" xfId="3706"/>
    <cellStyle name="40% — акцент3 2 2 2 7" xfId="38002"/>
    <cellStyle name="40% - Акцент3 2 2 2 7 2" xfId="21327"/>
    <cellStyle name="40% - Акцент3 2 2 2 8" xfId="4035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7993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512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513"/>
    <cellStyle name="40% - Акцент3 2 2 3 3 5" xfId="37992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514"/>
    <cellStyle name="40% - Акцент3 2 2 3 4 5" xfId="37991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515"/>
    <cellStyle name="40% - Акцент3 2 2 3 5 4" xfId="3798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510"/>
    <cellStyle name="40% - Акцент3 2 2 3 55" xfId="37995"/>
    <cellStyle name="40% - Акцент3 2 2 3 6" xfId="4033"/>
    <cellStyle name="40% — акцент3 2 2 3 6" xfId="37511"/>
    <cellStyle name="40% - Акцент3 2 2 3 6 2" xfId="21332"/>
    <cellStyle name="40% - Акцент3 2 2 3 6 3" xfId="37978"/>
    <cellStyle name="40% - Акцент3 2 2 3 7" xfId="4379"/>
    <cellStyle name="40% — акцент3 2 2 3 7" xfId="37994"/>
    <cellStyle name="40% - Акцент3 2 2 3 7 2" xfId="21328"/>
    <cellStyle name="40% - Акцент3 2 2 3 8" xfId="4725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517"/>
    <cellStyle name="40% - Акцент3 2 2 4 17" xfId="37977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518"/>
    <cellStyle name="40% - Акцент3 2 2 4 7" xfId="17657"/>
    <cellStyle name="40% — акцент3 2 2 4 7" xfId="37976"/>
    <cellStyle name="40% - Акцент3 2 2 4 8" xfId="24786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522"/>
    <cellStyle name="40% - Акцент3 2 2 5 13" xfId="37971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523"/>
    <cellStyle name="40% - Акцент3 2 2 5 7" xfId="25408"/>
    <cellStyle name="40% — акцент3 2 2 5 7" xfId="37964"/>
    <cellStyle name="40% - Акцент3 2 2 5 8" xfId="27543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499"/>
    <cellStyle name="40% — акцент3 2 2 56" xfId="38008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527"/>
    <cellStyle name="40% — акцент3 2 2 6 4" xfId="32450"/>
    <cellStyle name="40% - Акцент3 2 2 6 5" xfId="37947"/>
    <cellStyle name="40% — акцент3 2 2 6 5" xfId="34004"/>
    <cellStyle name="40% — акцент3 2 2 6 6" xfId="37528"/>
    <cellStyle name="40% — акцент3 2 2 6 7" xfId="37944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529"/>
    <cellStyle name="40% — акцент3 2 2 7 4" xfId="37530"/>
    <cellStyle name="40% - Акцент3 2 2 7 5" xfId="37943"/>
    <cellStyle name="40% — акцент3 2 2 7 5" xfId="37942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531"/>
    <cellStyle name="40% - Акцент3 2 2 8 5" xfId="37941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532"/>
    <cellStyle name="40% - Акцент3 2 2 9 5" xfId="37938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7920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535"/>
    <cellStyle name="40% - Акцент3 2 3 11" xfId="4724"/>
    <cellStyle name="40% — акцент3 2 3 11" xfId="5415"/>
    <cellStyle name="40% - Акцент3 2 3 11 10" xfId="37913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53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539"/>
    <cellStyle name="40% - Акцент3 2 3 2 2 7" xfId="37906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540"/>
    <cellStyle name="40% - Акцент3 2 3 2 3 6" xfId="3790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541"/>
    <cellStyle name="40% - Акцент3 2 3 2 4 5" xfId="37901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542"/>
    <cellStyle name="40% - Акцент3 2 3 2 5 4" xfId="37900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537"/>
    <cellStyle name="40% - Акцент3 2 3 2 56" xfId="37911"/>
    <cellStyle name="40% - Акцент3 2 3 2 6" xfId="3701"/>
    <cellStyle name="40% — акцент3 2 3 2 6" xfId="37538"/>
    <cellStyle name="40% - Акцент3 2 3 2 6 2" xfId="17669"/>
    <cellStyle name="40% - Акцент3 2 3 2 6 3" xfId="37899"/>
    <cellStyle name="40% - Акцент3 2 3 2 7" xfId="4030"/>
    <cellStyle name="40% — акцент3 2 3 2 7" xfId="37909"/>
    <cellStyle name="40% - Акцент3 2 3 2 7 2" xfId="21352"/>
    <cellStyle name="40% - Акцент3 2 3 2 8" xfId="4376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547"/>
    <cellStyle name="40% - Акцент3 2 3 3 2 7" xfId="37896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548"/>
    <cellStyle name="40% - Акцент3 2 3 3 3 6" xfId="37895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549"/>
    <cellStyle name="40% - Акцент3 2 3 3 4 5" xfId="37894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550"/>
    <cellStyle name="40% - Акцент3 2 3 3 5 4" xfId="37893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545"/>
    <cellStyle name="40% - Акцент3 2 3 3 55" xfId="37898"/>
    <cellStyle name="40% - Акцент3 2 3 3 6" xfId="4029"/>
    <cellStyle name="40% — акцент3 2 3 3 6" xfId="37546"/>
    <cellStyle name="40% - Акцент3 2 3 3 6 2" xfId="21354"/>
    <cellStyle name="40% - Акцент3 2 3 3 6 3" xfId="37892"/>
    <cellStyle name="40% - Акцент3 2 3 3 7" xfId="4375"/>
    <cellStyle name="40% — акцент3 2 3 3 7" xfId="37897"/>
    <cellStyle name="40% - Акцент3 2 3 3 7 2" xfId="21353"/>
    <cellStyle name="40% - Акцент3 2 3 3 8" xfId="4721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552"/>
    <cellStyle name="40% - Акцент3 2 3 4 16" xfId="37891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553"/>
    <cellStyle name="40% - Акцент3 2 3 4 7" xfId="24794"/>
    <cellStyle name="40% — акцент3 2 3 4 7" xfId="37886"/>
    <cellStyle name="40% - Акцент3 2 3 4 8" xfId="25397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557"/>
    <cellStyle name="40% - Акцент3 2 3 5 13" xfId="37859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558"/>
    <cellStyle name="40% - Акцент3 2 3 5 7" xfId="25396"/>
    <cellStyle name="40% — акцент3 2 3 5 7" xfId="37857"/>
    <cellStyle name="40% - Акцент3 2 3 5 8" xfId="27535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534"/>
    <cellStyle name="40% - Акцент3 2 3 56" xfId="34009"/>
    <cellStyle name="40% — акцент3 2 3 56" xfId="37930"/>
    <cellStyle name="40% - Акцент3 2 3 57" xfId="37533"/>
    <cellStyle name="40% - Акцент3 2 3 58" xfId="37931"/>
    <cellStyle name="40% - Акцент3 2 3 6" xfId="3146"/>
    <cellStyle name="40% — акцент3 2 3 6" xfId="3702"/>
    <cellStyle name="40% - Акцент3 2 3 6 10" xfId="37851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563"/>
    <cellStyle name="40% - Акцент3 2 3 6 7" xfId="30355"/>
    <cellStyle name="40% — акцент3 2 3 6 7" xfId="37850"/>
    <cellStyle name="40% - Акцент3 2 3 6 8" xfId="34027"/>
    <cellStyle name="40% - Акцент3 2 3 6 9" xfId="37562"/>
    <cellStyle name="40% - Акцент3 2 3 7" xfId="3391"/>
    <cellStyle name="40% — акцент3 2 3 7" xfId="4031"/>
    <cellStyle name="40% - Акцент3 2 3 7 10" xfId="37849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565"/>
    <cellStyle name="40% - Акцент3 2 3 7 5" xfId="27530"/>
    <cellStyle name="40% — акцент3 2 3 7 5" xfId="37848"/>
    <cellStyle name="40% - Акцент3 2 3 7 6" xfId="28638"/>
    <cellStyle name="40% - Акцент3 2 3 7 7" xfId="30354"/>
    <cellStyle name="40% - Акцент3 2 3 7 8" xfId="34029"/>
    <cellStyle name="40% - Акцент3 2 3 7 9" xfId="37564"/>
    <cellStyle name="40% - Акцент3 2 3 8" xfId="3703"/>
    <cellStyle name="40% — акцент3 2 3 8" xfId="4377"/>
    <cellStyle name="40% - Акцент3 2 3 8 10" xfId="37847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566"/>
    <cellStyle name="40% - Акцент3 2 3 9" xfId="4032"/>
    <cellStyle name="40% — акцент3 2 3 9" xfId="4723"/>
    <cellStyle name="40% - Акцент3 2 3 9 10" xfId="37845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567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7839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570"/>
    <cellStyle name="40% - Акцент3 2 4 11" xfId="5412"/>
    <cellStyle name="40% — акцент3 2 4 11" xfId="5411"/>
    <cellStyle name="40% - Акцент3 2 4 11 10" xfId="37838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571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573"/>
    <cellStyle name="40% - Акцент3 2 4 2 7" xfId="21378"/>
    <cellStyle name="40% — акцент3 2 4 2 7" xfId="37837"/>
    <cellStyle name="40% - Акцент3 2 4 2 8" xfId="21372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578"/>
    <cellStyle name="40% - Акцент3 2 4 3 7" xfId="21379"/>
    <cellStyle name="40% — акцент3 2 4 3 7" xfId="37832"/>
    <cellStyle name="40% - Акцент3 2 4 3 8" xfId="24805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582"/>
    <cellStyle name="40% - Акцент3 2 4 4 14" xfId="37822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583"/>
    <cellStyle name="40% - Акцент3 2 4 4 7" xfId="24806"/>
    <cellStyle name="40% — акцент3 2 4 4 7" xfId="37821"/>
    <cellStyle name="40% - Акцент3 2 4 4 8" xfId="25319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584"/>
    <cellStyle name="40% - Акцент3 2 4 5 13" xfId="3781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585"/>
    <cellStyle name="40% - Акцент3 2 4 5 7" xfId="25318"/>
    <cellStyle name="40% — акцент3 2 4 5 7" xfId="37813"/>
    <cellStyle name="40% - Акцент3 2 4 5 8" xfId="27502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568"/>
    <cellStyle name="40% — акцент3 2 4 55" xfId="37569"/>
    <cellStyle name="40% - Акцент3 2 4 56" xfId="37841"/>
    <cellStyle name="40% — акцент3 2 4 56" xfId="37840"/>
    <cellStyle name="40% - Акцент3 2 4 6" xfId="3699"/>
    <cellStyle name="40% — акцент3 2 4 6" xfId="3698"/>
    <cellStyle name="40% - Акцент3 2 4 6 10" xfId="37811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587"/>
    <cellStyle name="40% - Акцент3 2 4 6 7" xfId="30344"/>
    <cellStyle name="40% — акцент3 2 4 6 7" xfId="37810"/>
    <cellStyle name="40% - Акцент3 2 4 6 8" xfId="34045"/>
    <cellStyle name="40% - Акцент3 2 4 6 9" xfId="37586"/>
    <cellStyle name="40% - Акцент3 2 4 7" xfId="4028"/>
    <cellStyle name="40% — акцент3 2 4 7" xfId="4027"/>
    <cellStyle name="40% - Акцент3 2 4 7 10" xfId="37808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589"/>
    <cellStyle name="40% - Акцент3 2 4 7 5" xfId="27500"/>
    <cellStyle name="40% — акцент3 2 4 7 5" xfId="37807"/>
    <cellStyle name="40% - Акцент3 2 4 7 6" xfId="28570"/>
    <cellStyle name="40% - Акцент3 2 4 7 7" xfId="30343"/>
    <cellStyle name="40% - Акцент3 2 4 7 8" xfId="34047"/>
    <cellStyle name="40% - Акцент3 2 4 7 9" xfId="37588"/>
    <cellStyle name="40% - Акцент3 2 4 8" xfId="4374"/>
    <cellStyle name="40% — акцент3 2 4 8" xfId="4373"/>
    <cellStyle name="40% - Акцент3 2 4 8 10" xfId="37806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590"/>
    <cellStyle name="40% - Акцент3 2 4 9" xfId="4720"/>
    <cellStyle name="40% — акцент3 2 4 9" xfId="4719"/>
    <cellStyle name="40% - Акцент3 2 4 9 10" xfId="37805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591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594"/>
    <cellStyle name="40% - Акцент3 2 5 10 9" xfId="37802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593"/>
    <cellStyle name="40% - Акцент3 2 5 18" xfId="7832"/>
    <cellStyle name="40% — акцент3 2 5 18" xfId="37803"/>
    <cellStyle name="40% - Акцент3 2 5 19" xfId="8178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603"/>
    <cellStyle name="40% - Акцент3 2 5 4 14" xfId="37788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7786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609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592"/>
    <cellStyle name="40% - Акцент3 2 5 56" xfId="37804"/>
    <cellStyle name="40% - Акцент3 2 5 6" xfId="3697"/>
    <cellStyle name="40% — акцент3 2 5 6" xfId="21425"/>
    <cellStyle name="40% - Акцент3 2 5 6 10" xfId="37785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611"/>
    <cellStyle name="40% - Акцент3 2 5 7" xfId="4026"/>
    <cellStyle name="40% — акцент3 2 5 7" xfId="21427"/>
    <cellStyle name="40% - Акцент3 2 5 7 10" xfId="37784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613"/>
    <cellStyle name="40% - Акцент3 2 5 8" xfId="4372"/>
    <cellStyle name="40% — акцент3 2 5 8" xfId="17689"/>
    <cellStyle name="40% - Акцент3 2 5 8 10" xfId="37782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615"/>
    <cellStyle name="40% - Акцент3 2 5 9" xfId="4718"/>
    <cellStyle name="40% — акцент3 2 5 9" xfId="24813"/>
    <cellStyle name="40% - Акцент3 2 5 9 10" xfId="37771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616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480"/>
    <cellStyle name="40% — акцент3 2 59" xfId="38033"/>
    <cellStyle name="40% - Акцент3 2 6" xfId="257"/>
    <cellStyle name="40% — акцент3 2 6" xfId="2530"/>
    <cellStyle name="40% - Акцент3 2 6 10" xfId="5409"/>
    <cellStyle name="40% — акцент3 2 6 10" xfId="37769"/>
    <cellStyle name="40% - Акцент3 2 6 10 2" xfId="21432"/>
    <cellStyle name="40% - Акцент3 2 6 10 3" xfId="24825"/>
    <cellStyle name="40% - Акцент3 2 6 10 4" xfId="28526"/>
    <cellStyle name="40% - Акцент3 2 6 11" xfId="5755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624"/>
    <cellStyle name="40% - Акцент3 2 6 4 9" xfId="37758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626"/>
    <cellStyle name="40% - Акцент3 2 6 5 8" xfId="3774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617"/>
    <cellStyle name="40% - Акцент3 2 6 55" xfId="37770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627"/>
    <cellStyle name="40% - Акцент3 2 6 6 8" xfId="37740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628"/>
    <cellStyle name="40% - Акцент3 2 6 7 7" xfId="37739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629"/>
    <cellStyle name="40% - Акцент3 2 6 8 6" xfId="37736"/>
    <cellStyle name="40% - Акцент3 2 6 9" xfId="5063"/>
    <cellStyle name="40% — акцент3 2 6 9" xfId="37618"/>
    <cellStyle name="40% - Акцент3 2 6 9 2" xfId="21443"/>
    <cellStyle name="40% - Акцент3 2 6 9 3" xfId="24833"/>
    <cellStyle name="40% - Акцент3 2 6 9 4" xfId="28462"/>
    <cellStyle name="40% - Акцент3 2 6 9 5" xfId="37735"/>
    <cellStyle name="40% - Акцент3 2 7" xfId="1399"/>
    <cellStyle name="40% — акцент3 2 7" xfId="3152"/>
    <cellStyle name="40% - Акцент3 2 7 10" xfId="21444"/>
    <cellStyle name="40% — акцент3 2 7 10" xfId="37733"/>
    <cellStyle name="40% - Акцент3 2 7 11" xfId="17693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633"/>
    <cellStyle name="40% - Акцент3 2 7 2 7" xfId="37730"/>
    <cellStyle name="40% - Акцент3 2 7 20" xfId="37631"/>
    <cellStyle name="40% - Акцент3 2 7 21" xfId="37734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635"/>
    <cellStyle name="40% - Акцент3 2 7 3 7" xfId="37723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632"/>
    <cellStyle name="40% - Акцент3 2 8" xfId="2529"/>
    <cellStyle name="40% — акцент3 2 8" xfId="3397"/>
    <cellStyle name="40% - Акцент3 2 8 10" xfId="24839"/>
    <cellStyle name="40% — акцент3 2 8 10" xfId="37699"/>
    <cellStyle name="40% - Акцент3 2 8 11" xfId="25178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642"/>
    <cellStyle name="40% - Акцент3 2 8 17" xfId="37700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644"/>
    <cellStyle name="40% - Акцент3 2 8 2 7" xfId="37698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646"/>
    <cellStyle name="40% - Акцент3 2 8 3 7" xfId="37697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643"/>
    <cellStyle name="40% - Акцент3 2 9" xfId="3153"/>
    <cellStyle name="40% — акцент3 2 9" xfId="3709"/>
    <cellStyle name="40% - Акцент3 2 9 10" xfId="25164"/>
    <cellStyle name="40% — акцент3 2 9 10" xfId="37667"/>
    <cellStyle name="40% - Акцент3 2 9 11" xfId="27384"/>
    <cellStyle name="40% - Акцент3 2 9 12" xfId="28429"/>
    <cellStyle name="40% - Акцент3 2 9 13" xfId="30231"/>
    <cellStyle name="40% - Акцент3 2 9 14" xfId="34078"/>
    <cellStyle name="40% - Акцент3 2 9 15" xfId="37651"/>
    <cellStyle name="40% - Акцент3 2 9 16" xfId="37672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653"/>
    <cellStyle name="40% - Акцент3 2 9 2 7" xfId="37665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655"/>
    <cellStyle name="40% - Акцент3 2 9 3 7" xfId="37662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652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658"/>
    <cellStyle name="40% - Акцент3 3 10 5" xfId="37654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659"/>
    <cellStyle name="40% - Акцент3 3 11 5" xfId="37650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660"/>
    <cellStyle name="40% - Акцент3 3 12 5" xfId="37649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648"/>
    <cellStyle name="40% - Акцент3 3 2 10 2" xfId="21483"/>
    <cellStyle name="40% - Акцент3 3 2 11" xfId="471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663"/>
    <cellStyle name="40% - Акцент3 3 2 2 14" xfId="37647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664"/>
    <cellStyle name="40% - Акцент3 3 2 3 13" xfId="37645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666"/>
    <cellStyle name="40% - Акцент3 3 2 4 12" xfId="37641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668"/>
    <cellStyle name="40% - Акцент3 3 2 5 5" xfId="37640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669"/>
    <cellStyle name="40% - Акцент3 3 2 6 5" xfId="37639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670"/>
    <cellStyle name="40% - Акцент3 3 2 7 5" xfId="37638"/>
    <cellStyle name="40% - Акцент3 3 2 8" xfId="3693"/>
    <cellStyle name="40% — акцент3 3 2 8" xfId="34088"/>
    <cellStyle name="40% - Акцент3 3 2 8 2" xfId="21490"/>
    <cellStyle name="40% - Акцент3 3 2 8 3" xfId="37671"/>
    <cellStyle name="40% - Акцент3 3 2 8 4" xfId="37637"/>
    <cellStyle name="40% - Акцент3 3 2 9" xfId="4022"/>
    <cellStyle name="40% — акцент3 3 2 9" xfId="37661"/>
    <cellStyle name="40% - Акцент3 3 2 9 2" xfId="21491"/>
    <cellStyle name="40% - Акцент3 3 2 9 3" xfId="37636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675"/>
    <cellStyle name="40% - Акцент3 3 3 2 13" xfId="37625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623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676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677"/>
    <cellStyle name="40% - Акцент3 3 3 4 7" xfId="37622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678"/>
    <cellStyle name="40% - Акцент3 3 3 5 6" xfId="37621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673"/>
    <cellStyle name="40% - Акцент3 3 3 56" xfId="37634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679"/>
    <cellStyle name="40% - Акцент3 3 3 6 5" xfId="37620"/>
    <cellStyle name="40% - Акцент3 3 3 7" xfId="4018"/>
    <cellStyle name="40% — акцент3 3 3 7" xfId="37674"/>
    <cellStyle name="40% - Акцент3 3 3 8" xfId="4364"/>
    <cellStyle name="40% — акцент3 3 3 8" xfId="37630"/>
    <cellStyle name="40% - Акцент3 3 3 9" xfId="4710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682"/>
    <cellStyle name="40% - Акцент3 3 4 2 7" xfId="37612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683"/>
    <cellStyle name="40% - Акцент3 3 4 3 5" xfId="37610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684"/>
    <cellStyle name="40% - Акцент3 3 4 4 5" xfId="37608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685"/>
    <cellStyle name="40% - Акцент3 3 4 5 5" xfId="37607"/>
    <cellStyle name="40% - Акцент3 3 4 50" xfId="31723"/>
    <cellStyle name="40% - Акцент3 3 4 51" xfId="32413"/>
    <cellStyle name="40% - Акцент3 3 4 52" xfId="34101"/>
    <cellStyle name="40% - Акцент3 3 4 53" xfId="37680"/>
    <cellStyle name="40% - Акцент3 3 4 54" xfId="37619"/>
    <cellStyle name="40% - Акцент3 3 4 6" xfId="4362"/>
    <cellStyle name="40% — акцент3 3 4 6" xfId="34102"/>
    <cellStyle name="40% - Акцент3 3 4 7" xfId="4708"/>
    <cellStyle name="40% — акцент3 3 4 7" xfId="37681"/>
    <cellStyle name="40% - Акцент3 3 4 8" xfId="5054"/>
    <cellStyle name="40% — акцент3 3 4 8" xfId="37614"/>
    <cellStyle name="40% - Акцент3 3 4 9" xfId="5400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688"/>
    <cellStyle name="40% - Акцент3 3 5 2 12" xfId="37604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689"/>
    <cellStyle name="40% - Акцент3 3 5 3 9" xfId="37602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690"/>
    <cellStyle name="40% - Акцент3 3 5 4 8" xfId="37601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686"/>
    <cellStyle name="40% - Акцент3 3 5 53" xfId="37606"/>
    <cellStyle name="40% - Акцент3 3 5 6" xfId="4620"/>
    <cellStyle name="40% — акцент3 3 5 6" xfId="34108"/>
    <cellStyle name="40% - Акцент3 3 5 7" xfId="4966"/>
    <cellStyle name="40% — акцент3 3 5 7" xfId="37687"/>
    <cellStyle name="40% - Акцент3 3 5 8" xfId="5312"/>
    <cellStyle name="40% — акцент3 3 5 8" xfId="37605"/>
    <cellStyle name="40% - Акцент3 3 5 9" xfId="5658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657"/>
    <cellStyle name="40% — акцент3 3 56" xfId="3765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691"/>
    <cellStyle name="40% - Акцент3 3 6 15" xfId="37600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692"/>
    <cellStyle name="40% - Акцент3 3 6 8" xfId="27283"/>
    <cellStyle name="40% — акцент3 3 6 8" xfId="37599"/>
    <cellStyle name="40% - Акцент3 3 6 9" xfId="26478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693"/>
    <cellStyle name="40% — акцент3 3 7 4" xfId="24990"/>
    <cellStyle name="40% - Акцент3 3 7 5" xfId="37598"/>
    <cellStyle name="40% — акцент3 3 7 5" xfId="27279"/>
    <cellStyle name="40% — акцент3 3 7 6" xfId="34115"/>
    <cellStyle name="40% — акцент3 3 7 7" xfId="37694"/>
    <cellStyle name="40% — акцент3 3 7 8" xfId="37597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695"/>
    <cellStyle name="40% - Акцент3 3 8 5" xfId="37596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696"/>
    <cellStyle name="40% - Акцент3 3 9 5" xfId="37595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579"/>
    <cellStyle name="40% - Акцент4 2 10 11" xfId="37702"/>
    <cellStyle name="40% - Акцент4 2 10 12" xfId="37580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703"/>
    <cellStyle name="40% - Акцент4 2 11" xfId="3679"/>
    <cellStyle name="40% — акцент4 2 11" xfId="4353"/>
    <cellStyle name="40% - Акцент4 2 11 10" xfId="37704"/>
    <cellStyle name="40% — акцент4 2 11 10" xfId="37576"/>
    <cellStyle name="40% - Акцент4 2 11 11" xfId="37577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705"/>
    <cellStyle name="40% - Акцент4 2 12" xfId="4008"/>
    <cellStyle name="40% — акцент4 2 12" xfId="4699"/>
    <cellStyle name="40% - Акцент4 2 12 10" xfId="37706"/>
    <cellStyle name="40% - Акцент4 2 12 11" xfId="37575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707"/>
    <cellStyle name="40% - Акцент4 2 13 11" xfId="3757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708"/>
    <cellStyle name="40% - Акцент4 2 14 5" xfId="37572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709"/>
    <cellStyle name="40% - Акцент4 2 15 5" xfId="37561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710"/>
    <cellStyle name="40% - Акцент4 2 16 5" xfId="37560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7711"/>
    <cellStyle name="40% - Акцент4 2 17 5" xfId="37559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7712"/>
    <cellStyle name="40% - Акцент4 2 18 5" xfId="37556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7713"/>
    <cellStyle name="40% - Акцент4 2 19 5" xfId="37555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7715"/>
    <cellStyle name="40% - Акцент4 2 2 10 5" xfId="37551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7716"/>
    <cellStyle name="40% - Акцент4 2 2 11 5" xfId="37544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7719"/>
    <cellStyle name="40% - Акцент4 2 2 2 2 13" xfId="37525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7720"/>
    <cellStyle name="40% - Акцент4 2 2 2 3 6" xfId="37524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7721"/>
    <cellStyle name="40% - Акцент4 2 2 2 4 5" xfId="37521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7722"/>
    <cellStyle name="40% - Акцент4 2 2 2 5 4" xfId="37520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7717"/>
    <cellStyle name="40% - Акцент4 2 2 2 57" xfId="37543"/>
    <cellStyle name="40% - Акцент4 2 2 2 6" xfId="2355"/>
    <cellStyle name="40% — акцент4 2 2 2 6" xfId="37718"/>
    <cellStyle name="40% - Акцент4 2 2 2 6 2" xfId="21536"/>
    <cellStyle name="40% - Акцент4 2 2 2 6 3" xfId="37519"/>
    <cellStyle name="40% - Акцент4 2 2 2 7" xfId="3675"/>
    <cellStyle name="40% — акцент4 2 2 2 7" xfId="37526"/>
    <cellStyle name="40% - Акцент4 2 2 2 7 2" xfId="21537"/>
    <cellStyle name="40% - Акцент4 2 2 2 8" xfId="4004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508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7726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7727"/>
    <cellStyle name="40% - Акцент4 2 2 3 3 5" xfId="3749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7728"/>
    <cellStyle name="40% - Акцент4 2 2 3 4 5" xfId="37491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7729"/>
    <cellStyle name="40% - Акцент4 2 2 3 5 4" xfId="37489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7724"/>
    <cellStyle name="40% - Акцент4 2 2 3 55" xfId="37516"/>
    <cellStyle name="40% - Акцент4 2 2 3 6" xfId="4002"/>
    <cellStyle name="40% — акцент4 2 2 3 6" xfId="37725"/>
    <cellStyle name="40% - Акцент4 2 2 3 6 2" xfId="21542"/>
    <cellStyle name="40% - Акцент4 2 2 3 6 3" xfId="37487"/>
    <cellStyle name="40% - Акцент4 2 2 3 7" xfId="4348"/>
    <cellStyle name="40% — акцент4 2 2 3 7" xfId="37509"/>
    <cellStyle name="40% - Акцент4 2 2 3 7 2" xfId="21538"/>
    <cellStyle name="40% - Акцент4 2 2 3 8" xfId="469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7731"/>
    <cellStyle name="40% - Акцент4 2 2 4 17" xfId="37484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7732"/>
    <cellStyle name="40% - Акцент4 2 2 4 7" xfId="17741"/>
    <cellStyle name="40% — акцент4 2 2 4 7" xfId="37483"/>
    <cellStyle name="40% - Акцент4 2 2 4 8" xfId="24898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7737"/>
    <cellStyle name="40% - Акцент4 2 2 5 13" xfId="37479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7738"/>
    <cellStyle name="40% - Акцент4 2 2 5 7" xfId="24877"/>
    <cellStyle name="40% — акцент4 2 2 5 7" xfId="37478"/>
    <cellStyle name="40% - Акцент4 2 2 5 8" xfId="27188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7714"/>
    <cellStyle name="40% — акцент4 2 2 56" xfId="37554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7742"/>
    <cellStyle name="40% — акцент4 2 2 6 4" xfId="32396"/>
    <cellStyle name="40% - Акцент4 2 2 6 5" xfId="37477"/>
    <cellStyle name="40% — акцент4 2 2 6 5" xfId="34153"/>
    <cellStyle name="40% — акцент4 2 2 6 6" xfId="37743"/>
    <cellStyle name="40% — акцент4 2 2 6 7" xfId="3747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7744"/>
    <cellStyle name="40% — акцент4 2 2 7 4" xfId="37745"/>
    <cellStyle name="40% - Акцент4 2 2 7 5" xfId="37475"/>
    <cellStyle name="40% — акцент4 2 2 7 5" xfId="37470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7746"/>
    <cellStyle name="40% - Акцент4 2 2 8 5" xfId="37469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7747"/>
    <cellStyle name="40% - Акцент4 2 2 9 5" xfId="37448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43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7750"/>
    <cellStyle name="40% - Акцент4 2 3 11" xfId="4693"/>
    <cellStyle name="40% — акцент4 2 3 11" xfId="5384"/>
    <cellStyle name="40% - Акцент4 2 3 11 10" xfId="37437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7751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7754"/>
    <cellStyle name="40% - Акцент4 2 3 2 2 7" xfId="37429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7755"/>
    <cellStyle name="40% - Акцент4 2 3 2 3 6" xfId="37428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7756"/>
    <cellStyle name="40% - Акцент4 2 3 2 4 5" xfId="37427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7757"/>
    <cellStyle name="40% - Акцент4 2 3 2 5 4" xfId="3742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7752"/>
    <cellStyle name="40% - Акцент4 2 3 2 56" xfId="37435"/>
    <cellStyle name="40% - Акцент4 2 3 2 6" xfId="3670"/>
    <cellStyle name="40% — акцент4 2 3 2 6" xfId="37753"/>
    <cellStyle name="40% - Акцент4 2 3 2 6 2" xfId="17753"/>
    <cellStyle name="40% - Акцент4 2 3 2 6 3" xfId="37425"/>
    <cellStyle name="40% - Акцент4 2 3 2 7" xfId="3999"/>
    <cellStyle name="40% — акцент4 2 3 2 7" xfId="37430"/>
    <cellStyle name="40% - Акцент4 2 3 2 7 2" xfId="21562"/>
    <cellStyle name="40% - Акцент4 2 3 2 8" xfId="434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7761"/>
    <cellStyle name="40% - Акцент4 2 3 3 2 7" xfId="37418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7762"/>
    <cellStyle name="40% - Акцент4 2 3 3 3 6" xfId="37417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7763"/>
    <cellStyle name="40% - Акцент4 2 3 3 4 5" xfId="37416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7764"/>
    <cellStyle name="40% - Акцент4 2 3 3 5 4" xfId="37415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7759"/>
    <cellStyle name="40% - Акцент4 2 3 3 55" xfId="37423"/>
    <cellStyle name="40% - Акцент4 2 3 3 6" xfId="3998"/>
    <cellStyle name="40% — акцент4 2 3 3 6" xfId="37760"/>
    <cellStyle name="40% - Акцент4 2 3 3 6 2" xfId="21564"/>
    <cellStyle name="40% - Акцент4 2 3 3 6 3" xfId="37414"/>
    <cellStyle name="40% - Акцент4 2 3 3 7" xfId="4344"/>
    <cellStyle name="40% — акцент4 2 3 3 7" xfId="37419"/>
    <cellStyle name="40% - Акцент4 2 3 3 7 2" xfId="21563"/>
    <cellStyle name="40% - Акцент4 2 3 3 8" xfId="469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7765"/>
    <cellStyle name="40% - Акцент4 2 3 4 16" xfId="37413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7766"/>
    <cellStyle name="40% - Акцент4 2 3 4 7" xfId="24906"/>
    <cellStyle name="40% — акцент4 2 3 4 7" xfId="37411"/>
    <cellStyle name="40% - Акцент4 2 3 4 8" xfId="24854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7767"/>
    <cellStyle name="40% - Акцент4 2 3 5 13" xfId="37407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7768"/>
    <cellStyle name="40% - Акцент4 2 3 5 7" xfId="24848"/>
    <cellStyle name="40% — акцент4 2 3 5 7" xfId="37406"/>
    <cellStyle name="40% - Акцент4 2 3 5 8" xfId="27168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7749"/>
    <cellStyle name="40% - Акцент4 2 3 56" xfId="34158"/>
    <cellStyle name="40% — акцент4 2 3 56" xfId="37441"/>
    <cellStyle name="40% - Акцент4 2 3 57" xfId="37748"/>
    <cellStyle name="40% - Акцент4 2 3 58" xfId="37443"/>
    <cellStyle name="40% - Акцент4 2 3 6" xfId="3115"/>
    <cellStyle name="40% — акцент4 2 3 6" xfId="3671"/>
    <cellStyle name="40% - Акцент4 2 3 6 10" xfId="37401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7773"/>
    <cellStyle name="40% - Акцент4 2 3 6 7" xfId="30049"/>
    <cellStyle name="40% — акцент4 2 3 6 7" xfId="37396"/>
    <cellStyle name="40% - Акцент4 2 3 6 8" xfId="34176"/>
    <cellStyle name="40% - Акцент4 2 3 6 9" xfId="37772"/>
    <cellStyle name="40% - Акцент4 2 3 7" xfId="2358"/>
    <cellStyle name="40% — акцент4 2 3 7" xfId="4000"/>
    <cellStyle name="40% - Акцент4 2 3 7 10" xfId="37394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7775"/>
    <cellStyle name="40% - Акцент4 2 3 7 5" xfId="27164"/>
    <cellStyle name="40% — акцент4 2 3 7 5" xfId="37393"/>
    <cellStyle name="40% - Акцент4 2 3 7 6" xfId="25957"/>
    <cellStyle name="40% - Акцент4 2 3 7 7" xfId="30030"/>
    <cellStyle name="40% - Акцент4 2 3 7 8" xfId="34178"/>
    <cellStyle name="40% - Акцент4 2 3 7 9" xfId="37774"/>
    <cellStyle name="40% - Акцент4 2 3 8" xfId="3672"/>
    <cellStyle name="40% — акцент4 2 3 8" xfId="4346"/>
    <cellStyle name="40% - Акцент4 2 3 8 10" xfId="37392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7776"/>
    <cellStyle name="40% - Акцент4 2 3 9" xfId="4001"/>
    <cellStyle name="40% — акцент4 2 3 9" xfId="4692"/>
    <cellStyle name="40% - Акцент4 2 3 9 10" xfId="37391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777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383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7780"/>
    <cellStyle name="40% - Акцент4 2 4 11" xfId="5381"/>
    <cellStyle name="40% — акцент4 2 4 11" xfId="5380"/>
    <cellStyle name="40% - Акцент4 2 4 11 10" xfId="37381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778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7783"/>
    <cellStyle name="40% - Акцент4 2 4 2 7" xfId="21588"/>
    <cellStyle name="40% — акцент4 2 4 2 7" xfId="37379"/>
    <cellStyle name="40% - Акцент4 2 4 2 8" xfId="21582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7787"/>
    <cellStyle name="40% - Акцент4 2 4 3 7" xfId="21589"/>
    <cellStyle name="40% — акцент4 2 4 3 7" xfId="37377"/>
    <cellStyle name="40% - Акцент4 2 4 3 8" xfId="24917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7789"/>
    <cellStyle name="40% - Акцент4 2 4 4 14" xfId="37376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7790"/>
    <cellStyle name="40% - Акцент4 2 4 4 7" xfId="24918"/>
    <cellStyle name="40% — акцент4 2 4 4 7" xfId="37375"/>
    <cellStyle name="40% - Акцент4 2 4 4 8" xfId="24770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7791"/>
    <cellStyle name="40% - Акцент4 2 4 5 13" xfId="37365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7792"/>
    <cellStyle name="40% - Акцент4 2 4 5 7" xfId="24769"/>
    <cellStyle name="40% — акцент4 2 4 5 7" xfId="37364"/>
    <cellStyle name="40% - Акцент4 2 4 5 8" xfId="27140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7778"/>
    <cellStyle name="40% — акцент4 2 4 55" xfId="37779"/>
    <cellStyle name="40% - Акцент4 2 4 56" xfId="37390"/>
    <cellStyle name="40% — акцент4 2 4 56" xfId="37385"/>
    <cellStyle name="40% - Акцент4 2 4 6" xfId="3668"/>
    <cellStyle name="40% — акцент4 2 4 6" xfId="3667"/>
    <cellStyle name="40% - Акцент4 2 4 6 10" xfId="37361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7794"/>
    <cellStyle name="40% - Акцент4 2 4 6 7" xfId="30008"/>
    <cellStyle name="40% — акцент4 2 4 6 7" xfId="37358"/>
    <cellStyle name="40% - Акцент4 2 4 6 8" xfId="34194"/>
    <cellStyle name="40% - Акцент4 2 4 6 9" xfId="37793"/>
    <cellStyle name="40% - Акцент4 2 4 7" xfId="3997"/>
    <cellStyle name="40% — акцент4 2 4 7" xfId="3996"/>
    <cellStyle name="40% - Акцент4 2 4 7 10" xfId="37357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7796"/>
    <cellStyle name="40% - Акцент4 2 4 7 5" xfId="27096"/>
    <cellStyle name="40% — акцент4 2 4 7 5" xfId="37356"/>
    <cellStyle name="40% - Акцент4 2 4 7 6" xfId="25104"/>
    <cellStyle name="40% - Акцент4 2 4 7 7" xfId="30007"/>
    <cellStyle name="40% - Акцент4 2 4 7 8" xfId="34196"/>
    <cellStyle name="40% - Акцент4 2 4 7 9" xfId="37795"/>
    <cellStyle name="40% - Акцент4 2 4 8" xfId="4343"/>
    <cellStyle name="40% — акцент4 2 4 8" xfId="4342"/>
    <cellStyle name="40% - Акцент4 2 4 8 10" xfId="37355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7797"/>
    <cellStyle name="40% - Акцент4 2 4 9" xfId="4689"/>
    <cellStyle name="40% — акцент4 2 4 9" xfId="4688"/>
    <cellStyle name="40% - Акцент4 2 4 9 10" xfId="37354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7798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7801"/>
    <cellStyle name="40% - Акцент4 2 5 10 9" xfId="37350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7800"/>
    <cellStyle name="40% - Акцент4 2 5 18" xfId="7801"/>
    <cellStyle name="40% — акцент4 2 5 18" xfId="37351"/>
    <cellStyle name="40% - Акцент4 2 5 19" xfId="8147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7809"/>
    <cellStyle name="40% - Акцент4 2 5 4 14" xfId="37312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309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7812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7799"/>
    <cellStyle name="40% - Акцент4 2 5 56" xfId="37352"/>
    <cellStyle name="40% - Акцент4 2 5 6" xfId="3666"/>
    <cellStyle name="40% — акцент4 2 5 6" xfId="21635"/>
    <cellStyle name="40% - Акцент4 2 5 6 10" xfId="37300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7814"/>
    <cellStyle name="40% - Акцент4 2 5 7" xfId="3995"/>
    <cellStyle name="40% — акцент4 2 5 7" xfId="21637"/>
    <cellStyle name="40% - Акцент4 2 5 7 10" xfId="37290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7816"/>
    <cellStyle name="40% - Акцент4 2 5 8" xfId="4341"/>
    <cellStyle name="40% — акцент4 2 5 8" xfId="17773"/>
    <cellStyle name="40% - Акцент4 2 5 8 10" xfId="37282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7817"/>
    <cellStyle name="40% - Акцент4 2 5 9" xfId="4687"/>
    <cellStyle name="40% — акцент4 2 5 9" xfId="24925"/>
    <cellStyle name="40% - Акцент4 2 5 9 10" xfId="37280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7818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701"/>
    <cellStyle name="40% — акцент4 2 59" xfId="37581"/>
    <cellStyle name="40% - Акцент4 2 6" xfId="289"/>
    <cellStyle name="40% — акцент4 2 6" xfId="2562"/>
    <cellStyle name="40% - Акцент4 2 6 10" xfId="5378"/>
    <cellStyle name="40% — акцент4 2 6 10" xfId="37276"/>
    <cellStyle name="40% - Акцент4 2 6 10 2" xfId="21642"/>
    <cellStyle name="40% - Акцент4 2 6 10 3" xfId="24937"/>
    <cellStyle name="40% - Акцент4 2 6 10 4" xfId="24434"/>
    <cellStyle name="40% - Акцент4 2 6 11" xfId="5724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7823"/>
    <cellStyle name="40% - Акцент4 2 6 4 9" xfId="3727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7824"/>
    <cellStyle name="40% - Акцент4 2 6 5 8" xfId="37271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7819"/>
    <cellStyle name="40% - Акцент4 2 6 55" xfId="37277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7825"/>
    <cellStyle name="40% - Акцент4 2 6 6 8" xfId="37270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7826"/>
    <cellStyle name="40% - Акцент4 2 6 7 7" xfId="37269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7827"/>
    <cellStyle name="40% - Акцент4 2 6 8 6" xfId="37268"/>
    <cellStyle name="40% - Акцент4 2 6 9" xfId="5032"/>
    <cellStyle name="40% — акцент4 2 6 9" xfId="37820"/>
    <cellStyle name="40% - Акцент4 2 6 9 2" xfId="21653"/>
    <cellStyle name="40% - Акцент4 2 6 9 3" xfId="24945"/>
    <cellStyle name="40% - Акцент4 2 6 9 4" xfId="26866"/>
    <cellStyle name="40% - Акцент4 2 6 9 5" xfId="37267"/>
    <cellStyle name="40% - Акцент4 2 7" xfId="1430"/>
    <cellStyle name="40% — акцент4 2 7" xfId="3121"/>
    <cellStyle name="40% - Акцент4 2 7 10" xfId="21654"/>
    <cellStyle name="40% — акцент4 2 7 10" xfId="37261"/>
    <cellStyle name="40% - Акцент4 2 7 11" xfId="17777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7830"/>
    <cellStyle name="40% - Акцент4 2 7 2 7" xfId="37240"/>
    <cellStyle name="40% - Акцент4 2 7 20" xfId="37828"/>
    <cellStyle name="40% - Акцент4 2 7 21" xfId="37262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7831"/>
    <cellStyle name="40% - Акцент4 2 7 3 7" xfId="37234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7829"/>
    <cellStyle name="40% - Акцент4 2 8" xfId="2561"/>
    <cellStyle name="40% — акцент4 2 8" xfId="2343"/>
    <cellStyle name="40% - Акцент4 2 8 10" xfId="24951"/>
    <cellStyle name="40% — акцент4 2 8 10" xfId="37225"/>
    <cellStyle name="40% - Акцент4 2 8 11" xfId="24646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7833"/>
    <cellStyle name="40% - Акцент4 2 8 17" xfId="37226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7835"/>
    <cellStyle name="40% - Акцент4 2 8 2 7" xfId="37223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7836"/>
    <cellStyle name="40% - Акцент4 2 8 3 7" xfId="37219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7834"/>
    <cellStyle name="40% - Акцент4 2 9" xfId="3122"/>
    <cellStyle name="40% — акцент4 2 9" xfId="3678"/>
    <cellStyle name="40% - Акцент4 2 9 10" xfId="24623"/>
    <cellStyle name="40% — акцент4 2 9 10" xfId="37213"/>
    <cellStyle name="40% - Акцент4 2 9 11" xfId="26982"/>
    <cellStyle name="40% - Акцент4 2 9 12" xfId="26978"/>
    <cellStyle name="40% - Акцент4 2 9 13" xfId="29899"/>
    <cellStyle name="40% - Акцент4 2 9 14" xfId="34227"/>
    <cellStyle name="40% - Акцент4 2 9 15" xfId="37842"/>
    <cellStyle name="40% - Акцент4 2 9 16" xfId="37214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7844"/>
    <cellStyle name="40% - Акцент4 2 9 2 7" xfId="37212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7846"/>
    <cellStyle name="40% - Акцент4 2 9 3 7" xfId="37211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7843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7853"/>
    <cellStyle name="40% - Акцент4 3 10 5" xfId="37200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7854"/>
    <cellStyle name="40% - Акцент4 3 11 5" xfId="37199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7855"/>
    <cellStyle name="40% - Акцент4 3 12 5" xfId="37194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191"/>
    <cellStyle name="40% - Акцент4 3 2 10 2" xfId="21693"/>
    <cellStyle name="40% - Акцент4 3 2 11" xfId="4683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7858"/>
    <cellStyle name="40% - Акцент4 3 2 2 14" xfId="37189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7860"/>
    <cellStyle name="40% - Акцент4 3 2 3 13" xfId="37188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7861"/>
    <cellStyle name="40% - Акцент4 3 2 4 12" xfId="37186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7862"/>
    <cellStyle name="40% - Акцент4 3 2 5 5" xfId="37185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7863"/>
    <cellStyle name="40% - Акцент4 3 2 6 5" xfId="37184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7864"/>
    <cellStyle name="40% - Акцент4 3 2 7 5" xfId="37183"/>
    <cellStyle name="40% - Акцент4 3 2 8" xfId="3662"/>
    <cellStyle name="40% — акцент4 3 2 8" xfId="34237"/>
    <cellStyle name="40% - Акцент4 3 2 8 2" xfId="21700"/>
    <cellStyle name="40% - Акцент4 3 2 8 3" xfId="37865"/>
    <cellStyle name="40% - Акцент4 3 2 8 4" xfId="37182"/>
    <cellStyle name="40% - Акцент4 3 2 9" xfId="3991"/>
    <cellStyle name="40% — акцент4 3 2 9" xfId="37856"/>
    <cellStyle name="40% - Акцент4 3 2 9 2" xfId="21701"/>
    <cellStyle name="40% - Акцент4 3 2 9 3" xfId="37181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7868"/>
    <cellStyle name="40% - Акцент4 3 3 2 13" xfId="37178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177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7869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7870"/>
    <cellStyle name="40% - Акцент4 3 3 4 7" xfId="37176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7871"/>
    <cellStyle name="40% - Акцент4 3 3 5 6" xfId="37175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7866"/>
    <cellStyle name="40% - Акцент4 3 3 56" xfId="37180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7872"/>
    <cellStyle name="40% - Акцент4 3 3 6 5" xfId="37174"/>
    <cellStyle name="40% - Акцент4 3 3 7" xfId="3987"/>
    <cellStyle name="40% — акцент4 3 3 7" xfId="37867"/>
    <cellStyle name="40% - Акцент4 3 3 8" xfId="4333"/>
    <cellStyle name="40% — акцент4 3 3 8" xfId="37179"/>
    <cellStyle name="40% - Акцент4 3 3 9" xfId="4679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7875"/>
    <cellStyle name="40% - Акцент4 3 4 2 7" xfId="37162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7876"/>
    <cellStyle name="40% - Акцент4 3 4 3 5" xfId="3716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7877"/>
    <cellStyle name="40% - Акцент4 3 4 4 5" xfId="37158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7878"/>
    <cellStyle name="40% - Акцент4 3 4 5 5" xfId="37157"/>
    <cellStyle name="40% - Акцент4 3 4 50" xfId="31671"/>
    <cellStyle name="40% - Акцент4 3 4 51" xfId="32359"/>
    <cellStyle name="40% - Акцент4 3 4 52" xfId="34250"/>
    <cellStyle name="40% - Акцент4 3 4 53" xfId="37873"/>
    <cellStyle name="40% - Акцент4 3 4 54" xfId="37173"/>
    <cellStyle name="40% - Акцент4 3 4 6" xfId="4331"/>
    <cellStyle name="40% — акцент4 3 4 6" xfId="34251"/>
    <cellStyle name="40% - Акцент4 3 4 7" xfId="4677"/>
    <cellStyle name="40% — акцент4 3 4 7" xfId="37874"/>
    <cellStyle name="40% - Акцент4 3 4 8" xfId="5023"/>
    <cellStyle name="40% — акцент4 3 4 8" xfId="37163"/>
    <cellStyle name="40% - Акцент4 3 4 9" xfId="53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7881"/>
    <cellStyle name="40% - Акцент4 3 5 2 12" xfId="37152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7882"/>
    <cellStyle name="40% - Акцент4 3 5 3 9" xfId="371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7883"/>
    <cellStyle name="40% - Акцент4 3 5 4 8" xfId="37150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7879"/>
    <cellStyle name="40% - Акцент4 3 5 53" xfId="37156"/>
    <cellStyle name="40% - Акцент4 3 5 6" xfId="4676"/>
    <cellStyle name="40% — акцент4 3 5 6" xfId="34257"/>
    <cellStyle name="40% - Акцент4 3 5 7" xfId="5022"/>
    <cellStyle name="40% — акцент4 3 5 7" xfId="37880"/>
    <cellStyle name="40% - Акцент4 3 5 8" xfId="5368"/>
    <cellStyle name="40% — акцент4 3 5 8" xfId="37155"/>
    <cellStyle name="40% - Акцент4 3 5 9" xfId="5714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7852"/>
    <cellStyle name="40% — акцент4 3 56" xfId="37201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7884"/>
    <cellStyle name="40% - Акцент4 3 6 15" xfId="3714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7885"/>
    <cellStyle name="40% - Акцент4 3 6 8" xfId="26927"/>
    <cellStyle name="40% — акцент4 3 6 8" xfId="37148"/>
    <cellStyle name="40% - Акцент4 3 6 9" xfId="27379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7887"/>
    <cellStyle name="40% — акцент4 3 7 4" xfId="24501"/>
    <cellStyle name="40% - Акцент4 3 7 5" xfId="37146"/>
    <cellStyle name="40% — акцент4 3 7 5" xfId="26873"/>
    <cellStyle name="40% — акцент4 3 7 6" xfId="34264"/>
    <cellStyle name="40% — акцент4 3 7 7" xfId="37888"/>
    <cellStyle name="40% — акцент4 3 7 8" xfId="37145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7889"/>
    <cellStyle name="40% - Акцент4 3 8 5" xfId="3714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7890"/>
    <cellStyle name="40% - Акцент4 3 9 5" xfId="371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103"/>
    <cellStyle name="40% - Акцент5 2 10 11" xfId="37903"/>
    <cellStyle name="40% - Акцент5 2 10 12" xfId="37104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7904"/>
    <cellStyle name="40% - Акцент5 2 11" xfId="3647"/>
    <cellStyle name="40% — акцент5 2 11" xfId="4321"/>
    <cellStyle name="40% - Акцент5 2 11 10" xfId="37907"/>
    <cellStyle name="40% — акцент5 2 11 10" xfId="37099"/>
    <cellStyle name="40% - Акцент5 2 11 11" xfId="37100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7908"/>
    <cellStyle name="40% - Акцент5 2 12" xfId="3976"/>
    <cellStyle name="40% — акцент5 2 12" xfId="4667"/>
    <cellStyle name="40% - Акцент5 2 12 10" xfId="37910"/>
    <cellStyle name="40% - Акцент5 2 12 11" xfId="3709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7912"/>
    <cellStyle name="40% - Акцент5 2 13 11" xfId="37080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7914"/>
    <cellStyle name="40% - Акцент5 2 14 5" xfId="37072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7915"/>
    <cellStyle name="40% - Акцент5 2 15 5" xfId="37070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7916"/>
    <cellStyle name="40% - Акцент5 2 16 5" xfId="37067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7917"/>
    <cellStyle name="40% - Акцент5 2 17 5" xfId="37066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7918"/>
    <cellStyle name="40% - Акцент5 2 18 5" xfId="37062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7919"/>
    <cellStyle name="40% - Акцент5 2 19 5" xfId="37061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7922"/>
    <cellStyle name="40% - Акцент5 2 2 10 5" xfId="37059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7923"/>
    <cellStyle name="40% - Акцент5 2 2 11 5" xfId="37058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7926"/>
    <cellStyle name="40% - Акцент5 2 2 2 2 13" xfId="37055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7927"/>
    <cellStyle name="40% - Акцент5 2 2 2 3 6" xfId="370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7928"/>
    <cellStyle name="40% - Акцент5 2 2 2 4 5" xfId="37053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7929"/>
    <cellStyle name="40% - Акцент5 2 2 2 5 4" xfId="37052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7924"/>
    <cellStyle name="40% - Акцент5 2 2 2 57" xfId="37057"/>
    <cellStyle name="40% - Акцент5 2 2 2 6" xfId="2406"/>
    <cellStyle name="40% — акцент5 2 2 2 6" xfId="37925"/>
    <cellStyle name="40% - Акцент5 2 2 2 6 2" xfId="21746"/>
    <cellStyle name="40% - Акцент5 2 2 2 6 3" xfId="37047"/>
    <cellStyle name="40% - Акцент5 2 2 2 7" xfId="3643"/>
    <cellStyle name="40% — акцент5 2 2 2 7" xfId="37056"/>
    <cellStyle name="40% - Акцент5 2 2 2 7 2" xfId="21747"/>
    <cellStyle name="40% - Акцент5 2 2 2 8" xfId="3972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019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7934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7935"/>
    <cellStyle name="40% - Акцент5 2 2 3 3 5" xfId="37017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7936"/>
    <cellStyle name="40% - Акцент5 2 2 3 4 5" xfId="37015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7937"/>
    <cellStyle name="40% - Акцент5 2 2 3 5 4" xfId="37013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7932"/>
    <cellStyle name="40% - Акцент5 2 2 3 55" xfId="37026"/>
    <cellStyle name="40% - Акцент5 2 2 3 6" xfId="3970"/>
    <cellStyle name="40% — акцент5 2 2 3 6" xfId="37933"/>
    <cellStyle name="40% - Акцент5 2 2 3 6 2" xfId="21752"/>
    <cellStyle name="40% - Акцент5 2 2 3 6 3" xfId="37008"/>
    <cellStyle name="40% - Акцент5 2 2 3 7" xfId="4316"/>
    <cellStyle name="40% — акцент5 2 2 3 7" xfId="37021"/>
    <cellStyle name="40% - Акцент5 2 2 3 7 2" xfId="21748"/>
    <cellStyle name="40% - Акцент5 2 2 3 8" xfId="4662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7939"/>
    <cellStyle name="40% - Акцент5 2 2 4 17" xfId="37007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7940"/>
    <cellStyle name="40% - Акцент5 2 2 4 7" xfId="17825"/>
    <cellStyle name="40% — акцент5 2 2 4 7" xfId="37006"/>
    <cellStyle name="40% - Акцент5 2 2 4 8" xfId="2501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7945"/>
    <cellStyle name="40% - Акцент5 2 2 5 13" xfId="3700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7946"/>
    <cellStyle name="40% - Акцент5 2 2 5 7" xfId="24388"/>
    <cellStyle name="40% — акцент5 2 2 5 7" xfId="37000"/>
    <cellStyle name="40% - Акцент5 2 2 5 8" xfId="26823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7921"/>
    <cellStyle name="40% — акцент5 2 2 56" xfId="37060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7948"/>
    <cellStyle name="40% — акцент5 2 2 6 4" xfId="32342"/>
    <cellStyle name="40% - Акцент5 2 2 6 5" xfId="36999"/>
    <cellStyle name="40% — акцент5 2 2 6 5" xfId="34302"/>
    <cellStyle name="40% — акцент5 2 2 6 6" xfId="37949"/>
    <cellStyle name="40% — акцент5 2 2 6 7" xfId="36998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7950"/>
    <cellStyle name="40% — акцент5 2 2 7 4" xfId="37951"/>
    <cellStyle name="40% - Акцент5 2 2 7 5" xfId="36997"/>
    <cellStyle name="40% — акцент5 2 2 7 5" xfId="36995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7952"/>
    <cellStyle name="40% - Акцент5 2 2 8 5" xfId="36991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7953"/>
    <cellStyle name="40% - Акцент5 2 2 9 5" xfId="36990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6987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7956"/>
    <cellStyle name="40% - Акцент5 2 3 11" xfId="4661"/>
    <cellStyle name="40% — акцент5 2 3 11" xfId="5352"/>
    <cellStyle name="40% - Акцент5 2 3 11 10" xfId="36986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7957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7960"/>
    <cellStyle name="40% - Акцент5 2 3 2 2 7" xfId="36982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7961"/>
    <cellStyle name="40% - Акцент5 2 3 2 3 6" xfId="36978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7962"/>
    <cellStyle name="40% - Акцент5 2 3 2 4 5" xfId="36973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7963"/>
    <cellStyle name="40% - Акцент5 2 3 2 5 4" xfId="36971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7958"/>
    <cellStyle name="40% - Акцент5 2 3 2 56" xfId="36985"/>
    <cellStyle name="40% - Акцент5 2 3 2 6" xfId="3638"/>
    <cellStyle name="40% — акцент5 2 3 2 6" xfId="37959"/>
    <cellStyle name="40% - Акцент5 2 3 2 6 2" xfId="17837"/>
    <cellStyle name="40% - Акцент5 2 3 2 6 3" xfId="36970"/>
    <cellStyle name="40% - Акцент5 2 3 2 7" xfId="3967"/>
    <cellStyle name="40% — акцент5 2 3 2 7" xfId="36984"/>
    <cellStyle name="40% - Акцент5 2 3 2 7 2" xfId="21772"/>
    <cellStyle name="40% - Акцент5 2 3 2 8" xfId="431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7967"/>
    <cellStyle name="40% - Акцент5 2 3 3 2 7" xfId="36963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7968"/>
    <cellStyle name="40% - Акцент5 2 3 3 3 6" xfId="36961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7969"/>
    <cellStyle name="40% - Акцент5 2 3 3 4 5" xfId="36959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7970"/>
    <cellStyle name="40% - Акцент5 2 3 3 5 4" xfId="36957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7965"/>
    <cellStyle name="40% - Акцент5 2 3 3 55" xfId="36969"/>
    <cellStyle name="40% - Акцент5 2 3 3 6" xfId="3966"/>
    <cellStyle name="40% — акцент5 2 3 3 6" xfId="37966"/>
    <cellStyle name="40% - Акцент5 2 3 3 6 2" xfId="21774"/>
    <cellStyle name="40% - Акцент5 2 3 3 6 3" xfId="36956"/>
    <cellStyle name="40% - Акцент5 2 3 3 7" xfId="4312"/>
    <cellStyle name="40% — акцент5 2 3 3 7" xfId="36968"/>
    <cellStyle name="40% - Акцент5 2 3 3 7 2" xfId="21773"/>
    <cellStyle name="40% - Акцент5 2 3 3 8" xfId="4658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7972"/>
    <cellStyle name="40% - Акцент5 2 3 4 16" xfId="3695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7973"/>
    <cellStyle name="40% - Акцент5 2 3 4 7" xfId="25018"/>
    <cellStyle name="40% — акцент5 2 3 4 7" xfId="36954"/>
    <cellStyle name="40% - Акцент5 2 3 4 8" xfId="24318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7974"/>
    <cellStyle name="40% - Акцент5 2 3 5 13" xfId="36952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7975"/>
    <cellStyle name="40% - Акцент5 2 3 5 7" xfId="24317"/>
    <cellStyle name="40% — акцент5 2 3 5 7" xfId="36951"/>
    <cellStyle name="40% - Акцент5 2 3 5 8" xfId="23951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7955"/>
    <cellStyle name="40% - Акцент5 2 3 56" xfId="34307"/>
    <cellStyle name="40% — акцент5 2 3 56" xfId="36988"/>
    <cellStyle name="40% - Акцент5 2 3 57" xfId="37954"/>
    <cellStyle name="40% - Акцент5 2 3 58" xfId="36989"/>
    <cellStyle name="40% - Акцент5 2 3 6" xfId="3083"/>
    <cellStyle name="40% — акцент5 2 3 6" xfId="3639"/>
    <cellStyle name="40% - Акцент5 2 3 6 10" xfId="36950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7980"/>
    <cellStyle name="40% - Акцент5 2 3 6 7" xfId="28376"/>
    <cellStyle name="40% — акцент5 2 3 6 7" xfId="36949"/>
    <cellStyle name="40% - Акцент5 2 3 6 8" xfId="34325"/>
    <cellStyle name="40% - Акцент5 2 3 6 9" xfId="37979"/>
    <cellStyle name="40% - Акцент5 2 3 7" xfId="2415"/>
    <cellStyle name="40% — акцент5 2 3 7" xfId="3968"/>
    <cellStyle name="40% - Акцент5 2 3 7 10" xfId="36948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7982"/>
    <cellStyle name="40% - Акцент5 2 3 7 5" xfId="23953"/>
    <cellStyle name="40% — акцент5 2 3 7 5" xfId="36947"/>
    <cellStyle name="40% - Акцент5 2 3 7 6" xfId="27609"/>
    <cellStyle name="40% - Акцент5 2 3 7 7" xfId="28374"/>
    <cellStyle name="40% - Акцент5 2 3 7 8" xfId="34327"/>
    <cellStyle name="40% - Акцент5 2 3 7 9" xfId="37981"/>
    <cellStyle name="40% - Акцент5 2 3 8" xfId="3640"/>
    <cellStyle name="40% — акцент5 2 3 8" xfId="4314"/>
    <cellStyle name="40% - Акцент5 2 3 8 10" xfId="36946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7983"/>
    <cellStyle name="40% - Акцент5 2 3 9" xfId="3969"/>
    <cellStyle name="40% — акцент5 2 3 9" xfId="4660"/>
    <cellStyle name="40% - Акцент5 2 3 9 10" xfId="36945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7984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6933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7987"/>
    <cellStyle name="40% - Акцент5 2 4 11" xfId="5349"/>
    <cellStyle name="40% — акцент5 2 4 11" xfId="5348"/>
    <cellStyle name="40% - Акцент5 2 4 11 10" xfId="36932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7988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7990"/>
    <cellStyle name="40% - Акцент5 2 4 2 7" xfId="21798"/>
    <cellStyle name="40% — акцент5 2 4 2 7" xfId="36929"/>
    <cellStyle name="40% - Акцент5 2 4 2 8" xfId="21792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7997"/>
    <cellStyle name="40% - Акцент5 2 4 3 7" xfId="21799"/>
    <cellStyle name="40% — акцент5 2 4 3 7" xfId="36925"/>
    <cellStyle name="40% - Акцент5 2 4 3 8" xfId="2502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003"/>
    <cellStyle name="40% - Акцент5 2 4 4 14" xfId="36924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004"/>
    <cellStyle name="40% - Акцент5 2 4 4 7" xfId="25030"/>
    <cellStyle name="40% — акцент5 2 4 4 7" xfId="36922"/>
    <cellStyle name="40% - Акцент5 2 4 4 8" xfId="2428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009"/>
    <cellStyle name="40% - Акцент5 2 4 5 13" xfId="36909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010"/>
    <cellStyle name="40% - Акцент5 2 4 5 7" xfId="24282"/>
    <cellStyle name="40% — акцент5 2 4 5 7" xfId="36908"/>
    <cellStyle name="40% - Акцент5 2 4 5 8" xfId="2398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7985"/>
    <cellStyle name="40% — акцент5 2 4 55" xfId="37986"/>
    <cellStyle name="40% - Акцент5 2 4 56" xfId="36944"/>
    <cellStyle name="40% — акцент5 2 4 56" xfId="36934"/>
    <cellStyle name="40% - Акцент5 2 4 6" xfId="3636"/>
    <cellStyle name="40% — акцент5 2 4 6" xfId="3635"/>
    <cellStyle name="40% - Акцент5 2 4 6 10" xfId="36899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014"/>
    <cellStyle name="40% - Акцент5 2 4 6 7" xfId="28345"/>
    <cellStyle name="40% — акцент5 2 4 6 7" xfId="36882"/>
    <cellStyle name="40% - Акцент5 2 4 6 8" xfId="34343"/>
    <cellStyle name="40% - Акцент5 2 4 6 9" xfId="38013"/>
    <cellStyle name="40% - Акцент5 2 4 7" xfId="3965"/>
    <cellStyle name="40% — акцент5 2 4 7" xfId="3964"/>
    <cellStyle name="40% - Акцент5 2 4 7 10" xfId="36881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016"/>
    <cellStyle name="40% - Акцент5 2 4 7 5" xfId="24057"/>
    <cellStyle name="40% — акцент5 2 4 7 5" xfId="36880"/>
    <cellStyle name="40% - Акцент5 2 4 7 6" xfId="27677"/>
    <cellStyle name="40% - Акцент5 2 4 7 7" xfId="28344"/>
    <cellStyle name="40% - Акцент5 2 4 7 8" xfId="34345"/>
    <cellStyle name="40% - Акцент5 2 4 7 9" xfId="38015"/>
    <cellStyle name="40% - Акцент5 2 4 8" xfId="4311"/>
    <cellStyle name="40% — акцент5 2 4 8" xfId="4310"/>
    <cellStyle name="40% - Акцент5 2 4 8 10" xfId="36877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017"/>
    <cellStyle name="40% - Акцент5 2 4 9" xfId="4657"/>
    <cellStyle name="40% — акцент5 2 4 9" xfId="4656"/>
    <cellStyle name="40% - Акцент5 2 4 9 10" xfId="36876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018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021"/>
    <cellStyle name="40% - Акцент5 2 5 10 9" xfId="36871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020"/>
    <cellStyle name="40% - Акцент5 2 5 18" xfId="7769"/>
    <cellStyle name="40% — акцент5 2 5 18" xfId="36874"/>
    <cellStyle name="40% - Акцент5 2 5 19" xfId="8115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032"/>
    <cellStyle name="40% - Акцент5 2 5 4 14" xfId="36842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837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034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019"/>
    <cellStyle name="40% - Акцент5 2 5 56" xfId="36875"/>
    <cellStyle name="40% - Акцент5 2 5 6" xfId="3634"/>
    <cellStyle name="40% — акцент5 2 5 6" xfId="21845"/>
    <cellStyle name="40% - Акцент5 2 5 6 10" xfId="36812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035"/>
    <cellStyle name="40% - Акцент5 2 5 7" xfId="3963"/>
    <cellStyle name="40% — акцент5 2 5 7" xfId="21847"/>
    <cellStyle name="40% - Акцент5 2 5 7 10" xfId="36809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036"/>
    <cellStyle name="40% - Акцент5 2 5 8" xfId="4309"/>
    <cellStyle name="40% — акцент5 2 5 8" xfId="17857"/>
    <cellStyle name="40% - Акцент5 2 5 8 10" xfId="36806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037"/>
    <cellStyle name="40% - Акцент5 2 5 9" xfId="4655"/>
    <cellStyle name="40% — акцент5 2 5 9" xfId="25037"/>
    <cellStyle name="40% - Акцент5 2 5 9 10" xfId="36801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038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7902"/>
    <cellStyle name="40% — акцент5 2 59" xfId="37105"/>
    <cellStyle name="40% - Акцент5 2 6" xfId="321"/>
    <cellStyle name="40% — акцент5 2 6" xfId="2594"/>
    <cellStyle name="40% - Акцент5 2 6 10" xfId="5346"/>
    <cellStyle name="40% — акцент5 2 6 10" xfId="36799"/>
    <cellStyle name="40% - Акцент5 2 6 10 2" xfId="21852"/>
    <cellStyle name="40% - Акцент5 2 6 10 3" xfId="25049"/>
    <cellStyle name="40% - Акцент5 2 6 10 4" xfId="27721"/>
    <cellStyle name="40% - Акцент5 2 6 11" xfId="5692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041"/>
    <cellStyle name="40% - Акцент5 2 6 4 9" xfId="36794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043"/>
    <cellStyle name="40% - Акцент5 2 6 5 8" xfId="36793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039"/>
    <cellStyle name="40% - Акцент5 2 6 55" xfId="36800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044"/>
    <cellStyle name="40% - Акцент5 2 6 6 8" xfId="36792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045"/>
    <cellStyle name="40% - Акцент5 2 6 7 7" xfId="36791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046"/>
    <cellStyle name="40% - Акцент5 2 6 8 6" xfId="36790"/>
    <cellStyle name="40% - Акцент5 2 6 9" xfId="5000"/>
    <cellStyle name="40% — акцент5 2 6 9" xfId="38040"/>
    <cellStyle name="40% - Акцент5 2 6 9 2" xfId="21863"/>
    <cellStyle name="40% - Акцент5 2 6 9 3" xfId="25057"/>
    <cellStyle name="40% - Акцент5 2 6 9 4" xfId="27785"/>
    <cellStyle name="40% - Акцент5 2 6 9 5" xfId="36789"/>
    <cellStyle name="40% - Акцент5 2 7" xfId="1462"/>
    <cellStyle name="40% — акцент5 2 7" xfId="3089"/>
    <cellStyle name="40% - Акцент5 2 7 10" xfId="21864"/>
    <cellStyle name="40% — акцент5 2 7 10" xfId="36783"/>
    <cellStyle name="40% - Акцент5 2 7 11" xfId="17861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050"/>
    <cellStyle name="40% - Акцент5 2 7 2 7" xfId="36782"/>
    <cellStyle name="40% - Акцент5 2 7 20" xfId="38048"/>
    <cellStyle name="40% - Акцент5 2 7 21" xfId="36787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052"/>
    <cellStyle name="40% - Акцент5 2 7 3 7" xfId="36781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049"/>
    <cellStyle name="40% - Акцент5 2 8" xfId="2593"/>
    <cellStyle name="40% — акцент5 2 8" xfId="2398"/>
    <cellStyle name="40% - Акцент5 2 8 10" xfId="25063"/>
    <cellStyle name="40% — акцент5 2 8 10" xfId="36770"/>
    <cellStyle name="40% - Акцент5 2 8 11" xfId="24097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059"/>
    <cellStyle name="40% - Акцент5 2 8 17" xfId="36771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061"/>
    <cellStyle name="40% - Акцент5 2 8 2 7" xfId="36769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063"/>
    <cellStyle name="40% - Акцент5 2 8 3 7" xfId="36764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060"/>
    <cellStyle name="40% - Акцент5 2 9" xfId="3090"/>
    <cellStyle name="40% — акцент5 2 9" xfId="3646"/>
    <cellStyle name="40% - Акцент5 2 9 10" xfId="24092"/>
    <cellStyle name="40% — акцент5 2 9 10" xfId="36758"/>
    <cellStyle name="40% - Акцент5 2 9 11" xfId="24617"/>
    <cellStyle name="40% - Акцент5 2 9 12" xfId="27818"/>
    <cellStyle name="40% - Акцент5 2 9 13" xfId="27897"/>
    <cellStyle name="40% - Акцент5 2 9 14" xfId="34376"/>
    <cellStyle name="40% - Акцент5 2 9 15" xfId="38071"/>
    <cellStyle name="40% - Акцент5 2 9 16" xfId="36759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073"/>
    <cellStyle name="40% - Акцент5 2 9 2 7" xfId="3675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075"/>
    <cellStyle name="40% - Акцент5 2 9 3 7" xfId="36756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072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084"/>
    <cellStyle name="40% - Акцент5 3 10 5" xfId="36754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085"/>
    <cellStyle name="40% - Акцент5 3 11 5" xfId="36753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086"/>
    <cellStyle name="40% - Акцент5 3 12 5" xfId="36743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742"/>
    <cellStyle name="40% - Акцент5 3 2 10 2" xfId="21903"/>
    <cellStyle name="40% - Акцент5 3 2 11" xfId="4651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090"/>
    <cellStyle name="40% - Акцент5 3 2 2 14" xfId="36739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092"/>
    <cellStyle name="40% - Акцент5 3 2 3 13" xfId="36738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094"/>
    <cellStyle name="40% - Акцент5 3 2 4 12" xfId="36735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095"/>
    <cellStyle name="40% - Акцент5 3 2 5 5" xfId="36734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096"/>
    <cellStyle name="40% - Акцент5 3 2 6 5" xfId="36733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097"/>
    <cellStyle name="40% - Акцент5 3 2 7 5" xfId="36731"/>
    <cellStyle name="40% - Акцент5 3 2 8" xfId="3378"/>
    <cellStyle name="40% — акцент5 3 2 8" xfId="34386"/>
    <cellStyle name="40% - Акцент5 3 2 8 2" xfId="21910"/>
    <cellStyle name="40% - Акцент5 3 2 8 3" xfId="38098"/>
    <cellStyle name="40% - Акцент5 3 2 8 4" xfId="36730"/>
    <cellStyle name="40% - Акцент5 3 2 9" xfId="3959"/>
    <cellStyle name="40% — акцент5 3 2 9" xfId="38088"/>
    <cellStyle name="40% - Акцент5 3 2 9 2" xfId="21911"/>
    <cellStyle name="40% - Акцент5 3 2 9 3" xfId="36729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102"/>
    <cellStyle name="40% - Акцент5 3 3 2 13" xfId="36726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725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103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104"/>
    <cellStyle name="40% - Акцент5 3 3 4 7" xfId="36723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105"/>
    <cellStyle name="40% - Акцент5 3 3 5 6" xfId="3671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100"/>
    <cellStyle name="40% - Акцент5 3 3 56" xfId="36728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106"/>
    <cellStyle name="40% - Акцент5 3 3 6 5" xfId="36711"/>
    <cellStyle name="40% - Акцент5 3 3 7" xfId="3955"/>
    <cellStyle name="40% — акцент5 3 3 7" xfId="38101"/>
    <cellStyle name="40% - Акцент5 3 3 8" xfId="4301"/>
    <cellStyle name="40% — акцент5 3 3 8" xfId="36727"/>
    <cellStyle name="40% - Акцент5 3 3 9" xfId="4647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109"/>
    <cellStyle name="40% - Акцент5 3 4 2 7" xfId="36706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110"/>
    <cellStyle name="40% - Акцент5 3 4 3 5" xfId="36705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111"/>
    <cellStyle name="40% - Акцент5 3 4 4 5" xfId="36704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112"/>
    <cellStyle name="40% - Акцент5 3 4 5 5" xfId="36701"/>
    <cellStyle name="40% - Акцент5 3 4 50" xfId="31610"/>
    <cellStyle name="40% - Акцент5 3 4 51" xfId="32305"/>
    <cellStyle name="40% - Акцент5 3 4 52" xfId="34399"/>
    <cellStyle name="40% - Акцент5 3 4 53" xfId="38107"/>
    <cellStyle name="40% - Акцент5 3 4 54" xfId="36710"/>
    <cellStyle name="40% - Акцент5 3 4 6" xfId="4299"/>
    <cellStyle name="40% — акцент5 3 4 6" xfId="34400"/>
    <cellStyle name="40% - Акцент5 3 4 7" xfId="4645"/>
    <cellStyle name="40% — акцент5 3 4 7" xfId="38108"/>
    <cellStyle name="40% - Акцент5 3 4 8" xfId="4991"/>
    <cellStyle name="40% — акцент5 3 4 8" xfId="36707"/>
    <cellStyle name="40% - Акцент5 3 4 9" xfId="5337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115"/>
    <cellStyle name="40% - Акцент5 3 5 2 12" xfId="36676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116"/>
    <cellStyle name="40% - Акцент5 3 5 3 9" xfId="36675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117"/>
    <cellStyle name="40% - Акцент5 3 5 4 8" xfId="36674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113"/>
    <cellStyle name="40% - Акцент5 3 5 53" xfId="36694"/>
    <cellStyle name="40% - Акцент5 3 5 6" xfId="4644"/>
    <cellStyle name="40% — акцент5 3 5 6" xfId="34406"/>
    <cellStyle name="40% - Акцент5 3 5 7" xfId="4990"/>
    <cellStyle name="40% — акцент5 3 5 7" xfId="38114"/>
    <cellStyle name="40% - Акцент5 3 5 8" xfId="5336"/>
    <cellStyle name="40% — акцент5 3 5 8" xfId="36693"/>
    <cellStyle name="40% - Акцент5 3 5 9" xfId="5682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083"/>
    <cellStyle name="40% — акцент5 3 56" xfId="36755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118"/>
    <cellStyle name="40% - Акцент5 3 6 15" xfId="36671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119"/>
    <cellStyle name="40% - Акцент5 3 6 8" xfId="25066"/>
    <cellStyle name="40% — акцент5 3 6 8" xfId="36670"/>
    <cellStyle name="40% - Акцент5 3 6 9" xfId="27930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121"/>
    <cellStyle name="40% — акцент5 3 7 4" xfId="23963"/>
    <cellStyle name="40% - Акцент5 3 7 5" xfId="36667"/>
    <cellStyle name="40% — акцент5 3 7 5" xfId="25079"/>
    <cellStyle name="40% — акцент5 3 7 6" xfId="34413"/>
    <cellStyle name="40% — акцент5 3 7 7" xfId="38122"/>
    <cellStyle name="40% — акцент5 3 7 8" xfId="36660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123"/>
    <cellStyle name="40% - Акцент5 3 8 5" xfId="36659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124"/>
    <cellStyle name="40% - Акцент5 3 9 5" xfId="36649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633"/>
    <cellStyle name="40% - Акцент6 2 10 11" xfId="38132"/>
    <cellStyle name="40% - Акцент6 2 10 12" xfId="36634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133"/>
    <cellStyle name="40% - Акцент6 2 11" xfId="3340"/>
    <cellStyle name="40% — акцент6 2 11" xfId="4289"/>
    <cellStyle name="40% - Акцент6 2 11 10" xfId="38134"/>
    <cellStyle name="40% — акцент6 2 11 10" xfId="36627"/>
    <cellStyle name="40% - Акцент6 2 11 11" xfId="36628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135"/>
    <cellStyle name="40% - Акцент6 2 12" xfId="3625"/>
    <cellStyle name="40% — акцент6 2 12" xfId="4635"/>
    <cellStyle name="40% - Акцент6 2 12 10" xfId="38136"/>
    <cellStyle name="40% - Акцент6 2 12 11" xfId="36602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137"/>
    <cellStyle name="40% - Акцент6 2 13 11" xfId="36599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139"/>
    <cellStyle name="40% - Акцент6 2 14 5" xfId="36596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140"/>
    <cellStyle name="40% - Акцент6 2 15 5" xfId="36591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141"/>
    <cellStyle name="40% - Акцент6 2 16 5" xfId="3659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142"/>
    <cellStyle name="40% - Акцент6 2 17 5" xfId="36589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143"/>
    <cellStyle name="40% - Акцент6 2 18 5" xfId="36588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144"/>
    <cellStyle name="40% - Акцент6 2 19 5" xfId="36587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146"/>
    <cellStyle name="40% - Акцент6 2 2 10 5" xfId="36584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147"/>
    <cellStyle name="40% - Акцент6 2 2 11 5" xfId="3658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150"/>
    <cellStyle name="40% - Акцент6 2 2 2 2 13" xfId="36577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151"/>
    <cellStyle name="40% - Акцент6 2 2 2 3 6" xfId="36576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152"/>
    <cellStyle name="40% - Акцент6 2 2 2 4 5" xfId="36575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153"/>
    <cellStyle name="40% - Акцент6 2 2 2 5 4" xfId="36574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148"/>
    <cellStyle name="40% - Акцент6 2 2 2 57" xfId="36579"/>
    <cellStyle name="40% - Акцент6 2 2 2 6" xfId="2461"/>
    <cellStyle name="40% — акцент6 2 2 2 6" xfId="38149"/>
    <cellStyle name="40% - Акцент6 2 2 2 6 2" xfId="21956"/>
    <cellStyle name="40% - Акцент6 2 2 2 6 3" xfId="36572"/>
    <cellStyle name="40% - Акцент6 2 2 2 7" xfId="3323"/>
    <cellStyle name="40% — акцент6 2 2 2 7" xfId="36578"/>
    <cellStyle name="40% - Акцент6 2 2 2 7 2" xfId="21957"/>
    <cellStyle name="40% - Акцент6 2 2 2 8" xfId="3604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566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158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159"/>
    <cellStyle name="40% - Акцент6 2 2 3 3 5" xfId="36565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160"/>
    <cellStyle name="40% - Акцент6 2 2 3 4 5" xfId="36564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161"/>
    <cellStyle name="40% - Акцент6 2 2 3 5 4" xfId="36563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156"/>
    <cellStyle name="40% - Акцент6 2 2 3 55" xfId="36568"/>
    <cellStyle name="40% - Акцент6 2 2 3 6" xfId="3602"/>
    <cellStyle name="40% — акцент6 2 2 3 6" xfId="38157"/>
    <cellStyle name="40% - Акцент6 2 2 3 6 2" xfId="21962"/>
    <cellStyle name="40% - Акцент6 2 2 3 6 3" xfId="36562"/>
    <cellStyle name="40% - Акцент6 2 2 3 7" xfId="4284"/>
    <cellStyle name="40% — акцент6 2 2 3 7" xfId="36567"/>
    <cellStyle name="40% - Акцент6 2 2 3 7 2" xfId="21958"/>
    <cellStyle name="40% - Акцент6 2 2 3 8" xfId="4630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163"/>
    <cellStyle name="40% - Акцент6 2 2 4 17" xfId="3656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164"/>
    <cellStyle name="40% - Акцент6 2 2 4 7" xfId="17909"/>
    <cellStyle name="40% — акцент6 2 2 4 7" xfId="36556"/>
    <cellStyle name="40% - Акцент6 2 2 4 8" xfId="25122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165"/>
    <cellStyle name="40% - Акцент6 2 2 5 13" xfId="36550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166"/>
    <cellStyle name="40% - Акцент6 2 2 5 7" xfId="26777"/>
    <cellStyle name="40% — акцент6 2 2 5 7" xfId="36549"/>
    <cellStyle name="40% - Акцент6 2 2 5 8" xfId="25515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145"/>
    <cellStyle name="40% — акцент6 2 2 56" xfId="36586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167"/>
    <cellStyle name="40% — акцент6 2 2 6 4" xfId="32288"/>
    <cellStyle name="40% - Акцент6 2 2 6 5" xfId="36541"/>
    <cellStyle name="40% — акцент6 2 2 6 5" xfId="34451"/>
    <cellStyle name="40% — акцент6 2 2 6 6" xfId="38168"/>
    <cellStyle name="40% — акцент6 2 2 6 7" xfId="36540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169"/>
    <cellStyle name="40% — акцент6 2 2 7 4" xfId="38170"/>
    <cellStyle name="40% - Акцент6 2 2 7 5" xfId="36539"/>
    <cellStyle name="40% — акцент6 2 2 7 5" xfId="36538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171"/>
    <cellStyle name="40% - Акцент6 2 2 8 5" xfId="36537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172"/>
    <cellStyle name="40% - Акцент6 2 2 9 5" xfId="36535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532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175"/>
    <cellStyle name="40% - Акцент6 2 3 11" xfId="4629"/>
    <cellStyle name="40% — акцент6 2 3 11" xfId="5320"/>
    <cellStyle name="40% - Акцент6 2 3 11 10" xfId="3653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176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179"/>
    <cellStyle name="40% - Акцент6 2 3 2 2 7" xfId="36528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180"/>
    <cellStyle name="40% - Акцент6 2 3 2 3 6" xfId="36527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181"/>
    <cellStyle name="40% - Акцент6 2 3 2 4 5" xfId="365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182"/>
    <cellStyle name="40% - Акцент6 2 3 2 5 4" xfId="36525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177"/>
    <cellStyle name="40% - Акцент6 2 3 2 56" xfId="36530"/>
    <cellStyle name="40% - Акцент6 2 3 2 6" xfId="3318"/>
    <cellStyle name="40% — акцент6 2 3 2 6" xfId="38178"/>
    <cellStyle name="40% - Акцент6 2 3 2 6 2" xfId="17921"/>
    <cellStyle name="40% - Акцент6 2 3 2 6 3" xfId="36524"/>
    <cellStyle name="40% - Акцент6 2 3 2 7" xfId="3597"/>
    <cellStyle name="40% — акцент6 2 3 2 7" xfId="36529"/>
    <cellStyle name="40% - Акцент6 2 3 2 7 2" xfId="21982"/>
    <cellStyle name="40% - Акцент6 2 3 2 8" xfId="4281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186"/>
    <cellStyle name="40% - Акцент6 2 3 3 2 7" xfId="36512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187"/>
    <cellStyle name="40% - Акцент6 2 3 3 3 6" xfId="36511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188"/>
    <cellStyle name="40% - Акцент6 2 3 3 4 5" xfId="36510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189"/>
    <cellStyle name="40% - Акцент6 2 3 3 5 4" xfId="36507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184"/>
    <cellStyle name="40% - Акцент6 2 3 3 55" xfId="36523"/>
    <cellStyle name="40% - Акцент6 2 3 3 6" xfId="3596"/>
    <cellStyle name="40% — акцент6 2 3 3 6" xfId="38185"/>
    <cellStyle name="40% - Акцент6 2 3 3 6 2" xfId="21984"/>
    <cellStyle name="40% - Акцент6 2 3 3 6 3" xfId="36506"/>
    <cellStyle name="40% - Акцент6 2 3 3 7" xfId="4280"/>
    <cellStyle name="40% — акцент6 2 3 3 7" xfId="36522"/>
    <cellStyle name="40% - Акцент6 2 3 3 7 2" xfId="21983"/>
    <cellStyle name="40% - Акцент6 2 3 3 8" xfId="4626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191"/>
    <cellStyle name="40% - Акцент6 2 3 4 16" xfId="36505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192"/>
    <cellStyle name="40% - Акцент6 2 3 4 7" xfId="25130"/>
    <cellStyle name="40% — акцент6 2 3 4 7" xfId="36504"/>
    <cellStyle name="40% - Акцент6 2 3 4 8" xfId="26784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195"/>
    <cellStyle name="40% - Акцент6 2 3 5 13" xfId="36501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196"/>
    <cellStyle name="40% - Акцент6 2 3 5 7" xfId="26785"/>
    <cellStyle name="40% — акцент6 2 3 5 7" xfId="36499"/>
    <cellStyle name="40% - Акцент6 2 3 5 8" xfId="25622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174"/>
    <cellStyle name="40% - Акцент6 2 3 56" xfId="34456"/>
    <cellStyle name="40% — акцент6 2 3 56" xfId="36533"/>
    <cellStyle name="40% - Акцент6 2 3 57" xfId="38173"/>
    <cellStyle name="40% - Акцент6 2 3 58" xfId="36534"/>
    <cellStyle name="40% - Акцент6 2 3 6" xfId="3051"/>
    <cellStyle name="40% — акцент6 2 3 6" xfId="3319"/>
    <cellStyle name="40% - Акцент6 2 3 6 10" xfId="36498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198"/>
    <cellStyle name="40% - Акцент6 2 3 6 7" xfId="26472"/>
    <cellStyle name="40% — акцент6 2 3 6 7" xfId="36497"/>
    <cellStyle name="40% - Акцент6 2 3 6 8" xfId="34474"/>
    <cellStyle name="40% - Акцент6 2 3 6 9" xfId="38197"/>
    <cellStyle name="40% - Акцент6 2 3 7" xfId="2464"/>
    <cellStyle name="40% — акцент6 2 3 7" xfId="3598"/>
    <cellStyle name="40% - Акцент6 2 3 7 10" xfId="36496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200"/>
    <cellStyle name="40% - Акцент6 2 3 7 5" xfId="25627"/>
    <cellStyle name="40% — акцент6 2 3 7 5" xfId="36494"/>
    <cellStyle name="40% - Акцент6 2 3 7 6" xfId="28056"/>
    <cellStyle name="40% - Акцент6 2 3 7 7" xfId="26511"/>
    <cellStyle name="40% - Акцент6 2 3 7 8" xfId="34476"/>
    <cellStyle name="40% - Акцент6 2 3 7 9" xfId="38199"/>
    <cellStyle name="40% - Акцент6 2 3 8" xfId="3320"/>
    <cellStyle name="40% — акцент6 2 3 8" xfId="4282"/>
    <cellStyle name="40% - Акцент6 2 3 8 10" xfId="36483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201"/>
    <cellStyle name="40% - Акцент6 2 3 9" xfId="3600"/>
    <cellStyle name="40% — акцент6 2 3 9" xfId="4628"/>
    <cellStyle name="40% - Акцент6 2 3 9 10" xfId="36482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202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477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205"/>
    <cellStyle name="40% - Акцент6 2 4 11" xfId="5317"/>
    <cellStyle name="40% — акцент6 2 4 11" xfId="5316"/>
    <cellStyle name="40% - Акцент6 2 4 11 10" xfId="36476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206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207"/>
    <cellStyle name="40% - Акцент6 2 4 2 7" xfId="22008"/>
    <cellStyle name="40% — акцент6 2 4 2 7" xfId="36473"/>
    <cellStyle name="40% - Акцент6 2 4 2 8" xfId="22002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212"/>
    <cellStyle name="40% - Акцент6 2 4 3 7" xfId="22009"/>
    <cellStyle name="40% — акцент6 2 4 3 7" xfId="36448"/>
    <cellStyle name="40% - Акцент6 2 4 3 8" xfId="25141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218"/>
    <cellStyle name="40% - Акцент6 2 4 4 14" xfId="36424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219"/>
    <cellStyle name="40% - Акцент6 2 4 4 7" xfId="25142"/>
    <cellStyle name="40% — акцент6 2 4 4 7" xfId="36422"/>
    <cellStyle name="40% - Акцент6 2 4 4 8" xfId="26796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221"/>
    <cellStyle name="40% - Акцент6 2 4 5 13" xfId="36415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222"/>
    <cellStyle name="40% - Акцент6 2 4 5 7" xfId="26797"/>
    <cellStyle name="40% — акцент6 2 4 5 7" xfId="36414"/>
    <cellStyle name="40% - Акцент6 2 4 5 8" xfId="25734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203"/>
    <cellStyle name="40% — акцент6 2 4 55" xfId="38204"/>
    <cellStyle name="40% - Акцент6 2 4 56" xfId="36481"/>
    <cellStyle name="40% — акцент6 2 4 56" xfId="36478"/>
    <cellStyle name="40% - Акцент6 2 4 6" xfId="3316"/>
    <cellStyle name="40% — акцент6 2 4 6" xfId="3315"/>
    <cellStyle name="40% - Акцент6 2 4 6 10" xfId="36413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224"/>
    <cellStyle name="40% - Акцент6 2 4 6 7" xfId="28422"/>
    <cellStyle name="40% — акцент6 2 4 6 7" xfId="36412"/>
    <cellStyle name="40% - Акцент6 2 4 6 8" xfId="34492"/>
    <cellStyle name="40% - Акцент6 2 4 6 9" xfId="38223"/>
    <cellStyle name="40% - Акцент6 2 4 7" xfId="3595"/>
    <cellStyle name="40% — акцент6 2 4 7" xfId="3594"/>
    <cellStyle name="40% - Акцент6 2 4 7 10" xfId="36411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226"/>
    <cellStyle name="40% - Акцент6 2 4 7 5" xfId="25738"/>
    <cellStyle name="40% — акцент6 2 4 7 5" xfId="36410"/>
    <cellStyle name="40% - Акцент6 2 4 7 6" xfId="28124"/>
    <cellStyle name="40% - Акцент6 2 4 7 7" xfId="28423"/>
    <cellStyle name="40% - Акцент6 2 4 7 8" xfId="34494"/>
    <cellStyle name="40% - Акцент6 2 4 7 9" xfId="38225"/>
    <cellStyle name="40% - Акцент6 2 4 8" xfId="4279"/>
    <cellStyle name="40% — акцент6 2 4 8" xfId="4278"/>
    <cellStyle name="40% - Акцент6 2 4 8 10" xfId="36409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227"/>
    <cellStyle name="40% - Акцент6 2 4 9" xfId="4625"/>
    <cellStyle name="40% — акцент6 2 4 9" xfId="4624"/>
    <cellStyle name="40% - Акцент6 2 4 9 10" xfId="36408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228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231"/>
    <cellStyle name="40% - Акцент6 2 5 10 9" xfId="36381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230"/>
    <cellStyle name="40% - Акцент6 2 5 18" xfId="7737"/>
    <cellStyle name="40% — акцент6 2 5 18" xfId="36402"/>
    <cellStyle name="40% - Акцент6 2 5 19" xfId="8083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239"/>
    <cellStyle name="40% - Акцент6 2 5 4 14" xfId="36364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359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241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229"/>
    <cellStyle name="40% - Акцент6 2 5 56" xfId="36403"/>
    <cellStyle name="40% - Акцент6 2 5 6" xfId="3314"/>
    <cellStyle name="40% — акцент6 2 5 6" xfId="22055"/>
    <cellStyle name="40% - Акцент6 2 5 6 10" xfId="36358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242"/>
    <cellStyle name="40% - Акцент6 2 5 7" xfId="3593"/>
    <cellStyle name="40% — акцент6 2 5 7" xfId="22057"/>
    <cellStyle name="40% - Акцент6 2 5 7 10" xfId="36357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243"/>
    <cellStyle name="40% - Акцент6 2 5 8" xfId="4277"/>
    <cellStyle name="40% — акцент6 2 5 8" xfId="17941"/>
    <cellStyle name="40% - Акцент6 2 5 8 10" xfId="36356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244"/>
    <cellStyle name="40% - Акцент6 2 5 9" xfId="4623"/>
    <cellStyle name="40% — акцент6 2 5 9" xfId="25149"/>
    <cellStyle name="40% - Акцент6 2 5 9 10" xfId="36355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245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131"/>
    <cellStyle name="40% — акцент6 2 59" xfId="36635"/>
    <cellStyle name="40% - Акцент6 2 6" xfId="353"/>
    <cellStyle name="40% — акцент6 2 6" xfId="2626"/>
    <cellStyle name="40% - Акцент6 2 6 10" xfId="5314"/>
    <cellStyle name="40% — акцент6 2 6 10" xfId="36349"/>
    <cellStyle name="40% - Акцент6 2 6 10 2" xfId="22062"/>
    <cellStyle name="40% - Акцент6 2 6 10 3" xfId="25161"/>
    <cellStyle name="40% - Акцент6 2 6 10 4" xfId="28168"/>
    <cellStyle name="40% - Акцент6 2 6 11" xfId="5660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248"/>
    <cellStyle name="40% - Акцент6 2 6 4 9" xfId="36343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249"/>
    <cellStyle name="40% - Акцент6 2 6 5 8" xfId="36337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246"/>
    <cellStyle name="40% - Акцент6 2 6 55" xfId="36353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250"/>
    <cellStyle name="40% - Акцент6 2 6 6 8" xfId="36335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251"/>
    <cellStyle name="40% - Акцент6 2 6 7 7" xfId="36333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252"/>
    <cellStyle name="40% - Акцент6 2 6 8 6" xfId="36332"/>
    <cellStyle name="40% - Акцент6 2 6 9" xfId="4968"/>
    <cellStyle name="40% — акцент6 2 6 9" xfId="38247"/>
    <cellStyle name="40% - Акцент6 2 6 9 2" xfId="22073"/>
    <cellStyle name="40% - Акцент6 2 6 9 3" xfId="25169"/>
    <cellStyle name="40% - Акцент6 2 6 9 4" xfId="28232"/>
    <cellStyle name="40% - Акцент6 2 6 9 5" xfId="36331"/>
    <cellStyle name="40% - Акцент6 2 7" xfId="1494"/>
    <cellStyle name="40% — акцент6 2 7" xfId="3057"/>
    <cellStyle name="40% - Акцент6 2 7 10" xfId="22074"/>
    <cellStyle name="40% — акцент6 2 7 10" xfId="36329"/>
    <cellStyle name="40% - Акцент6 2 7 11" xfId="17945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255"/>
    <cellStyle name="40% - Акцент6 2 7 2 7" xfId="36327"/>
    <cellStyle name="40% - Акцент6 2 7 20" xfId="38253"/>
    <cellStyle name="40% - Акцент6 2 7 21" xfId="363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256"/>
    <cellStyle name="40% - Акцент6 2 7 3 7" xfId="36326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254"/>
    <cellStyle name="40% - Акцент6 2 8" xfId="2625"/>
    <cellStyle name="40% — акцент6 2 8" xfId="2458"/>
    <cellStyle name="40% - Акцент6 2 8 10" xfId="25175"/>
    <cellStyle name="40% — акцент6 2 8 10" xfId="36324"/>
    <cellStyle name="40% - Акцент6 2 8 11" xfId="26829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265"/>
    <cellStyle name="40% - Акцент6 2 8 17" xfId="3632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267"/>
    <cellStyle name="40% - Акцент6 2 8 2 7" xfId="36323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269"/>
    <cellStyle name="40% - Акцент6 2 8 3 7" xfId="36313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266"/>
    <cellStyle name="40% - Акцент6 2 9" xfId="3058"/>
    <cellStyle name="40% — акцент6 2 9" xfId="3327"/>
    <cellStyle name="40% - Акцент6 2 9 10" xfId="26834"/>
    <cellStyle name="40% — акцент6 2 9 10" xfId="36307"/>
    <cellStyle name="40% - Акцент6 2 9 11" xfId="25977"/>
    <cellStyle name="40% - Акцент6 2 9 12" xfId="28265"/>
    <cellStyle name="40% - Акцент6 2 9 13" xfId="28869"/>
    <cellStyle name="40% - Акцент6 2 9 14" xfId="34525"/>
    <cellStyle name="40% - Акцент6 2 9 15" xfId="38272"/>
    <cellStyle name="40% - Акцент6 2 9 16" xfId="36308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274"/>
    <cellStyle name="40% - Акцент6 2 9 2 7" xfId="36306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275"/>
    <cellStyle name="40% - Акцент6 2 9 3 7" xfId="36304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273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279"/>
    <cellStyle name="40% - Акцент6 3 10 5" xfId="36291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280"/>
    <cellStyle name="40% - Акцент6 3 11 5" xfId="36290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281"/>
    <cellStyle name="40% - Акцент6 3 12 5" xfId="36287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286"/>
    <cellStyle name="40% - Акцент6 3 2 10 2" xfId="22113"/>
    <cellStyle name="40% - Акцент6 3 2 11" xfId="4266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284"/>
    <cellStyle name="40% - Акцент6 3 2 2 14" xfId="36283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285"/>
    <cellStyle name="40% - Акцент6 3 2 3 13" xfId="36276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286"/>
    <cellStyle name="40% - Акцент6 3 2 4 12" xfId="36259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287"/>
    <cellStyle name="40% - Акцент6 3 2 5 5" xfId="36256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288"/>
    <cellStyle name="40% - Акцент6 3 2 6 5" xfId="36255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289"/>
    <cellStyle name="40% - Акцент6 3 2 7 5" xfId="36254"/>
    <cellStyle name="40% - Акцент6 3 2 8" xfId="3293"/>
    <cellStyle name="40% — акцент6 3 2 8" xfId="34535"/>
    <cellStyle name="40% - Акцент6 3 2 8 2" xfId="22120"/>
    <cellStyle name="40% - Акцент6 3 2 8 3" xfId="38290"/>
    <cellStyle name="40% - Акцент6 3 2 8 4" xfId="36253"/>
    <cellStyle name="40% - Акцент6 3 2 9" xfId="3572"/>
    <cellStyle name="40% — акцент6 3 2 9" xfId="38282"/>
    <cellStyle name="40% - Акцент6 3 2 9 2" xfId="22121"/>
    <cellStyle name="40% - Акцент6 3 2 9 3" xfId="36250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293"/>
    <cellStyle name="40% - Акцент6 3 3 2 13" xfId="36232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25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294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295"/>
    <cellStyle name="40% - Акцент6 3 3 4 7" xfId="36223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296"/>
    <cellStyle name="40% - Акцент6 3 3 5 6" xfId="36221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291"/>
    <cellStyle name="40% - Акцент6 3 3 56" xfId="362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297"/>
    <cellStyle name="40% - Акцент6 3 3 6 5" xfId="36218"/>
    <cellStyle name="40% - Акцент6 3 3 7" xfId="3566"/>
    <cellStyle name="40% — акцент6 3 3 7" xfId="38292"/>
    <cellStyle name="40% - Акцент6 3 3 8" xfId="3916"/>
    <cellStyle name="40% — акцент6 3 3 8" xfId="36242"/>
    <cellStyle name="40% - Акцент6 3 3 9" xfId="4245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300"/>
    <cellStyle name="40% - Акцент6 3 4 2 7" xfId="36212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301"/>
    <cellStyle name="40% - Акцент6 3 4 3 5" xfId="3621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302"/>
    <cellStyle name="40% - Акцент6 3 4 4 5" xfId="36210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303"/>
    <cellStyle name="40% - Акцент6 3 4 5 5" xfId="36209"/>
    <cellStyle name="40% - Акцент6 3 4 50" xfId="31437"/>
    <cellStyle name="40% - Акцент6 3 4 51" xfId="32251"/>
    <cellStyle name="40% - Акцент6 3 4 52" xfId="34548"/>
    <cellStyle name="40% - Акцент6 3 4 53" xfId="38298"/>
    <cellStyle name="40% - Акцент6 3 4 54" xfId="36217"/>
    <cellStyle name="40% - Акцент6 3 4 6" xfId="3914"/>
    <cellStyle name="40% — акцент6 3 4 6" xfId="34549"/>
    <cellStyle name="40% - Акцент6 3 4 7" xfId="4243"/>
    <cellStyle name="40% — акцент6 3 4 7" xfId="38299"/>
    <cellStyle name="40% - Акцент6 3 4 8" xfId="4589"/>
    <cellStyle name="40% — акцент6 3 4 8" xfId="36213"/>
    <cellStyle name="40% - Акцент6 3 4 9" xfId="4935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306"/>
    <cellStyle name="40% - Акцент6 3 5 2 12" xfId="36206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307"/>
    <cellStyle name="40% - Акцент6 3 5 3 9" xfId="3620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308"/>
    <cellStyle name="40% - Акцент6 3 5 4 8" xfId="36204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304"/>
    <cellStyle name="40% - Акцент6 3 5 53" xfId="36208"/>
    <cellStyle name="40% - Акцент6 3 5 6" xfId="4241"/>
    <cellStyle name="40% — акцент6 3 5 6" xfId="34555"/>
    <cellStyle name="40% - Акцент6 3 5 7" xfId="4587"/>
    <cellStyle name="40% — акцент6 3 5 7" xfId="38305"/>
    <cellStyle name="40% - Акцент6 3 5 8" xfId="4933"/>
    <cellStyle name="40% — акцент6 3 5 8" xfId="36207"/>
    <cellStyle name="40% - Акцент6 3 5 9" xfId="5279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278"/>
    <cellStyle name="40% — акцент6 3 56" xfId="36292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309"/>
    <cellStyle name="40% - Акцент6 3 6 15" xfId="3620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310"/>
    <cellStyle name="40% - Акцент6 3 6 8" xfId="26103"/>
    <cellStyle name="40% — акцент6 3 6 8" xfId="36202"/>
    <cellStyle name="40% - Акцент6 3 6 9" xfId="28365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311"/>
    <cellStyle name="40% — акцент6 3 7 4" xfId="26864"/>
    <cellStyle name="40% - Акцент6 3 7 5" xfId="36177"/>
    <cellStyle name="40% — акцент6 3 7 5" xfId="26108"/>
    <cellStyle name="40% — акцент6 3 7 6" xfId="34562"/>
    <cellStyle name="40% — акцент6 3 7 7" xfId="38312"/>
    <cellStyle name="40% — акцент6 3 7 8" xfId="3617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313"/>
    <cellStyle name="40% - Акцент6 3 8 5" xfId="36170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314"/>
    <cellStyle name="40% - Акцент6 3 9 5" xfId="36168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155"/>
    <cellStyle name="60% - Акцент1 2 10 11" xfId="38326"/>
    <cellStyle name="60% - Акцент1 2 10 12" xfId="36156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327"/>
    <cellStyle name="60% - Акцент1 2 11" xfId="3259"/>
    <cellStyle name="60% — акцент1 2 11" xfId="3884"/>
    <cellStyle name="60% - Акцент1 2 11 10" xfId="38329"/>
    <cellStyle name="60% — акцент1 2 11 10" xfId="36149"/>
    <cellStyle name="60% - Акцент1 2 11 11" xfId="36153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330"/>
    <cellStyle name="60% - Акцент1 2 12" xfId="3538"/>
    <cellStyle name="60% — акцент1 2 12" xfId="4213"/>
    <cellStyle name="60% - Акцент1 2 12 10" xfId="38331"/>
    <cellStyle name="60% - Акцент1 2 12 11" xfId="36148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332"/>
    <cellStyle name="60% - Акцент1 2 13 11" xfId="36147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334"/>
    <cellStyle name="60% - Акцент1 2 14 5" xfId="36146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335"/>
    <cellStyle name="60% - Акцент1 2 15 5" xfId="36145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336"/>
    <cellStyle name="60% - Акцент1 2 16 5" xfId="36143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337"/>
    <cellStyle name="60% - Акцент1 2 17 5" xfId="36139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338"/>
    <cellStyle name="60% - Акцент1 2 18 5" xfId="36134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339"/>
    <cellStyle name="60% - Акцент1 2 19 5" xfId="36132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342"/>
    <cellStyle name="60% - Акцент1 2 2 10 5" xfId="3613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343"/>
    <cellStyle name="60% - Акцент1 2 2 11 5" xfId="36129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346"/>
    <cellStyle name="60% - Акцент1 2 2 2 2 13" xfId="36120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347"/>
    <cellStyle name="60% - Акцент1 2 2 2 3 6" xfId="36118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348"/>
    <cellStyle name="60% - Акцент1 2 2 2 4 5" xfId="36117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349"/>
    <cellStyle name="60% - Акцент1 2 2 2 5 4" xfId="36116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344"/>
    <cellStyle name="60% - Акцент1 2 2 2 57" xfId="36124"/>
    <cellStyle name="60% - Акцент1 2 2 2 6" xfId="2521"/>
    <cellStyle name="60% — акцент1 2 2 2 6" xfId="38345"/>
    <cellStyle name="60% - Акцент1 2 2 2 6 2" xfId="22166"/>
    <cellStyle name="60% - Акцент1 2 2 2 6 3" xfId="36115"/>
    <cellStyle name="60% - Акцент1 2 2 2 7" xfId="3255"/>
    <cellStyle name="60% — акцент1 2 2 2 7" xfId="36122"/>
    <cellStyle name="60% - Акцент1 2 2 2 7 2" xfId="22167"/>
    <cellStyle name="60% - Акцент1 2 2 2 8" xfId="3532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11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352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353"/>
    <cellStyle name="60% - Акцент1 2 2 3 3 5" xfId="36110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354"/>
    <cellStyle name="60% - Акцент1 2 2 3 4 5" xfId="36109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355"/>
    <cellStyle name="60% - Акцент1 2 2 3 5 4" xfId="36108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350"/>
    <cellStyle name="60% - Акцент1 2 2 3 55" xfId="36113"/>
    <cellStyle name="60% - Акцент1 2 2 3 6" xfId="3530"/>
    <cellStyle name="60% — акцент1 2 2 3 6" xfId="38351"/>
    <cellStyle name="60% - Акцент1 2 2 3 6 2" xfId="22172"/>
    <cellStyle name="60% - Акцент1 2 2 3 6 3" xfId="36107"/>
    <cellStyle name="60% - Акцент1 2 2 3 7" xfId="3876"/>
    <cellStyle name="60% — акцент1 2 2 3 7" xfId="36112"/>
    <cellStyle name="60% - Акцент1 2 2 3 7 2" xfId="22168"/>
    <cellStyle name="60% - Акцент1 2 2 3 8" xfId="4205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356"/>
    <cellStyle name="60% - Акцент1 2 2 4 17" xfId="36106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357"/>
    <cellStyle name="60% - Акцент1 2 2 4 7" xfId="17993"/>
    <cellStyle name="60% — акцент1 2 2 4 7" xfId="36105"/>
    <cellStyle name="60% - Акцент1 2 2 4 8" xfId="25234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361"/>
    <cellStyle name="60% - Акцент1 2 2 5 13" xfId="36104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362"/>
    <cellStyle name="60% - Акцент1 2 2 5 7" xfId="26889"/>
    <cellStyle name="60% — акцент1 2 2 5 7" xfId="36103"/>
    <cellStyle name="60% - Акцент1 2 2 5 8" xfId="26225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341"/>
    <cellStyle name="60% — акцент1 2 2 56" xfId="36131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366"/>
    <cellStyle name="60% — акцент1 2 2 6 4" xfId="32234"/>
    <cellStyle name="60% - Акцент1 2 2 6 5" xfId="36091"/>
    <cellStyle name="60% — акцент1 2 2 6 5" xfId="34600"/>
    <cellStyle name="60% — акцент1 2 2 6 6" xfId="38367"/>
    <cellStyle name="60% — акцент1 2 2 6 7" xfId="3609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368"/>
    <cellStyle name="60% — акцент1 2 2 7 4" xfId="38369"/>
    <cellStyle name="60% - Акцент1 2 2 7 5" xfId="36089"/>
    <cellStyle name="60% — акцент1 2 2 7 5" xfId="36088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370"/>
    <cellStyle name="60% - Акцент1 2 2 8 5" xfId="36085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371"/>
    <cellStyle name="60% - Акцент1 2 2 9 5" xfId="36084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081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374"/>
    <cellStyle name="60% - Акцент1 2 3 11" xfId="4204"/>
    <cellStyle name="60% — акцент1 2 3 11" xfId="4895"/>
    <cellStyle name="60% - Акцент1 2 3 11 10" xfId="36079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375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378"/>
    <cellStyle name="60% - Акцент1 2 3 2 2 7" xfId="36076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379"/>
    <cellStyle name="60% - Акцент1 2 3 2 3 6" xfId="36075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380"/>
    <cellStyle name="60% - Акцент1 2 3 2 4 5" xfId="36074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381"/>
    <cellStyle name="60% - Акцент1 2 3 2 5 4" xfId="36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376"/>
    <cellStyle name="60% - Акцент1 2 3 2 56" xfId="36078"/>
    <cellStyle name="60% - Акцент1 2 3 2 6" xfId="3250"/>
    <cellStyle name="60% — акцент1 2 3 2 6" xfId="38377"/>
    <cellStyle name="60% - Акцент1 2 3 2 6 2" xfId="18005"/>
    <cellStyle name="60% - Акцент1 2 3 2 6 3" xfId="36071"/>
    <cellStyle name="60% - Акцент1 2 3 2 7" xfId="3527"/>
    <cellStyle name="60% — акцент1 2 3 2 7" xfId="36077"/>
    <cellStyle name="60% - Акцент1 2 3 2 7 2" xfId="22192"/>
    <cellStyle name="60% - Акцент1 2 3 2 8" xfId="3873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386"/>
    <cellStyle name="60% - Акцент1 2 3 3 2 7" xfId="36056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387"/>
    <cellStyle name="60% - Акцент1 2 3 3 3 6" xfId="36055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388"/>
    <cellStyle name="60% - Акцент1 2 3 3 4 5" xfId="36054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389"/>
    <cellStyle name="60% - Акцент1 2 3 3 5 4" xfId="36053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384"/>
    <cellStyle name="60% - Акцент1 2 3 3 55" xfId="36060"/>
    <cellStyle name="60% - Акцент1 2 3 3 6" xfId="3521"/>
    <cellStyle name="60% — акцент1 2 3 3 6" xfId="38385"/>
    <cellStyle name="60% - Акцент1 2 3 3 6 2" xfId="22194"/>
    <cellStyle name="60% - Акцент1 2 3 3 6 3" xfId="36050"/>
    <cellStyle name="60% - Акцент1 2 3 3 7" xfId="3872"/>
    <cellStyle name="60% — акцент1 2 3 3 7" xfId="36059"/>
    <cellStyle name="60% - Акцент1 2 3 3 7 2" xfId="22193"/>
    <cellStyle name="60% - Акцент1 2 3 3 8" xfId="4201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391"/>
    <cellStyle name="60% - Акцент1 2 3 4 16" xfId="36043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392"/>
    <cellStyle name="60% - Акцент1 2 3 4 7" xfId="25242"/>
    <cellStyle name="60% — акцент1 2 3 4 7" xfId="36042"/>
    <cellStyle name="60% - Акцент1 2 3 4 8" xfId="268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396"/>
    <cellStyle name="60% - Акцент1 2 3 5 13" xfId="36023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397"/>
    <cellStyle name="60% - Акцент1 2 3 5 7" xfId="26897"/>
    <cellStyle name="60% — акцент1 2 3 5 7" xfId="36022"/>
    <cellStyle name="60% - Акцент1 2 3 5 8" xfId="26242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373"/>
    <cellStyle name="60% - Акцент1 2 3 56" xfId="34605"/>
    <cellStyle name="60% — акцент1 2 3 56" xfId="36082"/>
    <cellStyle name="60% - Акцент1 2 3 57" xfId="38372"/>
    <cellStyle name="60% - Акцент1 2 3 58" xfId="36083"/>
    <cellStyle name="60% - Акцент1 2 3 6" xfId="3019"/>
    <cellStyle name="60% — акцент1 2 3 6" xfId="3251"/>
    <cellStyle name="60% - Акцент1 2 3 6 10" xfId="36013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402"/>
    <cellStyle name="60% - Акцент1 2 3 6 7" xfId="29106"/>
    <cellStyle name="60% — акцент1 2 3 6 7" xfId="36003"/>
    <cellStyle name="60% - Акцент1 2 3 6 8" xfId="34623"/>
    <cellStyle name="60% - Акцент1 2 3 6 9" xfId="38401"/>
    <cellStyle name="60% - Акцент1 2 3 7" xfId="2524"/>
    <cellStyle name="60% — акцент1 2 3 7" xfId="3528"/>
    <cellStyle name="60% - Акцент1 2 3 7 10" xfId="35996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404"/>
    <cellStyle name="60% - Акцент1 2 3 7 5" xfId="26245"/>
    <cellStyle name="60% — акцент1 2 3 7 5" xfId="35994"/>
    <cellStyle name="60% - Акцент1 2 3 7 6" xfId="29712"/>
    <cellStyle name="60% - Акцент1 2 3 7 7" xfId="29109"/>
    <cellStyle name="60% - Акцент1 2 3 7 8" xfId="34625"/>
    <cellStyle name="60% - Акцент1 2 3 7 9" xfId="38403"/>
    <cellStyle name="60% - Акцент1 2 3 8" xfId="3252"/>
    <cellStyle name="60% — акцент1 2 3 8" xfId="3874"/>
    <cellStyle name="60% - Акцент1 2 3 8 10" xfId="35992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405"/>
    <cellStyle name="60% - Акцент1 2 3 9" xfId="3529"/>
    <cellStyle name="60% — акцент1 2 3 9" xfId="4203"/>
    <cellStyle name="60% - Акцент1 2 3 9 10" xfId="35989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406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5983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409"/>
    <cellStyle name="60% - Акцент1 2 4 11" xfId="4892"/>
    <cellStyle name="60% — акцент1 2 4 11" xfId="4886"/>
    <cellStyle name="60% - Акцент1 2 4 11 10" xfId="35982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410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412"/>
    <cellStyle name="60% - Акцент1 2 4 2 7" xfId="22218"/>
    <cellStyle name="60% — акцент1 2 4 2 7" xfId="35981"/>
    <cellStyle name="60% - Акцент1 2 4 2 8" xfId="22212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420"/>
    <cellStyle name="60% - Акцент1 2 4 3 7" xfId="22219"/>
    <cellStyle name="60% — акцент1 2 4 3 7" xfId="35974"/>
    <cellStyle name="60% - Акцент1 2 4 3 8" xfId="25253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424"/>
    <cellStyle name="60% - Акцент1 2 4 4 14" xfId="3597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425"/>
    <cellStyle name="60% - Акцент1 2 4 4 7" xfId="25254"/>
    <cellStyle name="60% — акцент1 2 4 4 7" xfId="35968"/>
    <cellStyle name="60% - Акцент1 2 4 4 8" xfId="26908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428"/>
    <cellStyle name="60% - Акцент1 2 4 5 13" xfId="35965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429"/>
    <cellStyle name="60% - Акцент1 2 4 5 7" xfId="26909"/>
    <cellStyle name="60% — акцент1 2 4 5 7" xfId="35964"/>
    <cellStyle name="60% - Акцент1 2 4 5 8" xfId="26322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407"/>
    <cellStyle name="60% — акцент1 2 4 55" xfId="38408"/>
    <cellStyle name="60% - Акцент1 2 4 56" xfId="35988"/>
    <cellStyle name="60% — акцент1 2 4 56" xfId="35984"/>
    <cellStyle name="60% - Акцент1 2 4 6" xfId="3231"/>
    <cellStyle name="60% — акцент1 2 4 6" xfId="3230"/>
    <cellStyle name="60% - Акцент1 2 4 6 10" xfId="35959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431"/>
    <cellStyle name="60% - Акцент1 2 4 6 7" xfId="29150"/>
    <cellStyle name="60% — акцент1 2 4 6 7" xfId="35957"/>
    <cellStyle name="60% - Акцент1 2 4 6 8" xfId="34641"/>
    <cellStyle name="60% - Акцент1 2 4 6 9" xfId="38430"/>
    <cellStyle name="60% - Акцент1 2 4 7" xfId="3508"/>
    <cellStyle name="60% — акцент1 2 4 7" xfId="3507"/>
    <cellStyle name="60% - Акцент1 2 4 7 10" xfId="35955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433"/>
    <cellStyle name="60% - Акцент1 2 4 7 5" xfId="26324"/>
    <cellStyle name="60% — акцент1 2 4 7 5" xfId="35950"/>
    <cellStyle name="60% - Акцент1 2 4 7 6" xfId="29724"/>
    <cellStyle name="60% - Акцент1 2 4 7 7" xfId="29160"/>
    <cellStyle name="60% - Акцент1 2 4 7 8" xfId="34643"/>
    <cellStyle name="60% - Акцент1 2 4 7 9" xfId="38432"/>
    <cellStyle name="60% - Акцент1 2 4 8" xfId="3871"/>
    <cellStyle name="60% — акцент1 2 4 8" xfId="3865"/>
    <cellStyle name="60% - Акцент1 2 4 8 10" xfId="359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434"/>
    <cellStyle name="60% - Акцент1 2 4 9" xfId="4200"/>
    <cellStyle name="60% — акцент1 2 4 9" xfId="4194"/>
    <cellStyle name="60% - Акцент1 2 4 9 10" xfId="35948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435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438"/>
    <cellStyle name="60% - Акцент1 2 5 10 9" xfId="35944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437"/>
    <cellStyle name="60% - Акцент1 2 5 18" xfId="7295"/>
    <cellStyle name="60% — акцент1 2 5 18" xfId="35946"/>
    <cellStyle name="60% - Акцент1 2 5 19" xfId="7641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453"/>
    <cellStyle name="60% - Акцент1 2 5 4 14" xfId="35932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27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459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436"/>
    <cellStyle name="60% - Акцент1 2 5 56" xfId="35947"/>
    <cellStyle name="60% - Акцент1 2 5 6" xfId="3229"/>
    <cellStyle name="60% — акцент1 2 5 6" xfId="22265"/>
    <cellStyle name="60% - Акцент1 2 5 6 10" xfId="3592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460"/>
    <cellStyle name="60% - Акцент1 2 5 7" xfId="3506"/>
    <cellStyle name="60% — акцент1 2 5 7" xfId="22267"/>
    <cellStyle name="60% - Акцент1 2 5 7 10" xfId="35925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462"/>
    <cellStyle name="60% - Акцент1 2 5 8" xfId="3852"/>
    <cellStyle name="60% — акцент1 2 5 8" xfId="18025"/>
    <cellStyle name="60% - Акцент1 2 5 8 10" xfId="35924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464"/>
    <cellStyle name="60% - Акцент1 2 5 9" xfId="4181"/>
    <cellStyle name="60% — акцент1 2 5 9" xfId="25261"/>
    <cellStyle name="60% - Акцент1 2 5 9 10" xfId="35923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465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325"/>
    <cellStyle name="60% — акцент1 2 59" xfId="36157"/>
    <cellStyle name="60% - Акцент1 2 6" xfId="385"/>
    <cellStyle name="60% — акцент1 2 6" xfId="2658"/>
    <cellStyle name="60% - Акцент1 2 6 10" xfId="4872"/>
    <cellStyle name="60% — акцент1 2 6 10" xfId="35917"/>
    <cellStyle name="60% - Акцент1 2 6 10 2" xfId="22272"/>
    <cellStyle name="60% - Акцент1 2 6 10 3" xfId="25273"/>
    <cellStyle name="60% - Акцент1 2 6 10 4" xfId="29740"/>
    <cellStyle name="60% - Акцент1 2 6 11" xfId="5218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472"/>
    <cellStyle name="60% - Акцент1 2 6 4 9" xfId="3591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474"/>
    <cellStyle name="60% - Акцент1 2 6 5 8" xfId="3591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466"/>
    <cellStyle name="60% - Акцент1 2 6 55" xfId="35921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475"/>
    <cellStyle name="60% - Акцент1 2 6 6 8" xfId="35912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476"/>
    <cellStyle name="60% - Акцент1 2 6 7 7" xfId="35909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477"/>
    <cellStyle name="60% - Акцент1 2 6 8 6" xfId="35908"/>
    <cellStyle name="60% - Акцент1 2 6 9" xfId="4526"/>
    <cellStyle name="60% — акцент1 2 6 9" xfId="38467"/>
    <cellStyle name="60% - Акцент1 2 6 9 2" xfId="22283"/>
    <cellStyle name="60% - Акцент1 2 6 9 3" xfId="25281"/>
    <cellStyle name="60% - Акцент1 2 6 9 4" xfId="29748"/>
    <cellStyle name="60% - Акцент1 2 6 9 5" xfId="35907"/>
    <cellStyle name="60% - Акцент1 2 7" xfId="1526"/>
    <cellStyle name="60% — акцент1 2 7" xfId="3025"/>
    <cellStyle name="60% - Акцент1 2 7 10" xfId="22284"/>
    <cellStyle name="60% — акцент1 2 7 10" xfId="35905"/>
    <cellStyle name="60% - Акцент1 2 7 11" xfId="18029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480"/>
    <cellStyle name="60% - Акцент1 2 7 2 7" xfId="35904"/>
    <cellStyle name="60% - Акцент1 2 7 20" xfId="38478"/>
    <cellStyle name="60% - Акцент1 2 7 21" xfId="35906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482"/>
    <cellStyle name="60% - Акцент1 2 7 3 7" xfId="35903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479"/>
    <cellStyle name="60% - Акцент1 2 8" xfId="2657"/>
    <cellStyle name="60% — акцент1 2 8" xfId="2518"/>
    <cellStyle name="60% - Акцент1 2 8 10" xfId="25287"/>
    <cellStyle name="60% — акцент1 2 8 10" xfId="35901"/>
    <cellStyle name="60% - Акцент1 2 8 11" xfId="26941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488"/>
    <cellStyle name="60% - Акцент1 2 8 17" xfId="35902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490"/>
    <cellStyle name="60% - Акцент1 2 8 2 7" xfId="35900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491"/>
    <cellStyle name="60% - Акцент1 2 8 3 7" xfId="35894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489"/>
    <cellStyle name="60% - Акцент1 2 9" xfId="3026"/>
    <cellStyle name="60% — акцент1 2 9" xfId="3258"/>
    <cellStyle name="60% - Акцент1 2 9 10" xfId="26946"/>
    <cellStyle name="60% — акцент1 2 9 10" xfId="35888"/>
    <cellStyle name="60% - Акцент1 2 9 11" xfId="26462"/>
    <cellStyle name="60% - Акцент1 2 9 12" xfId="29759"/>
    <cellStyle name="60% - Акцент1 2 9 13" xfId="29270"/>
    <cellStyle name="60% - Акцент1 2 9 14" xfId="34674"/>
    <cellStyle name="60% - Акцент1 2 9 15" xfId="38492"/>
    <cellStyle name="60% - Акцент1 2 9 16" xfId="35890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494"/>
    <cellStyle name="60% - Акцент1 2 9 2 7" xfId="35887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495"/>
    <cellStyle name="60% - Акцент1 2 9 3 7" xfId="35886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49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501"/>
    <cellStyle name="60% - Акцент1 3 10 5" xfId="3587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502"/>
    <cellStyle name="60% - Акцент1 3 11 5" xfId="35871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503"/>
    <cellStyle name="60% - Акцент1 3 12 5" xfId="35870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0219"/>
    <cellStyle name="60% - Акцент1 3 2 10 2" xfId="22323"/>
    <cellStyle name="60% - Акцент1 3 2 11" xfId="4174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505"/>
    <cellStyle name="60% - Акцент1 3 2 2 14" xfId="40220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507"/>
    <cellStyle name="60% - Акцент1 3 2 3 13" xfId="40221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509"/>
    <cellStyle name="60% - Акцент1 3 2 4 12" xfId="40222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511"/>
    <cellStyle name="60% - Акцент1 3 2 5 5" xfId="40223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512"/>
    <cellStyle name="60% - Акцент1 3 2 6 5" xfId="40224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513"/>
    <cellStyle name="60% - Акцент1 3 2 7 5" xfId="40225"/>
    <cellStyle name="60% - Акцент1 3 2 8" xfId="3224"/>
    <cellStyle name="60% — акцент1 3 2 8" xfId="34684"/>
    <cellStyle name="60% - Акцент1 3 2 8 2" xfId="22330"/>
    <cellStyle name="60% - Акцент1 3 2 8 3" xfId="38514"/>
    <cellStyle name="60% - Акцент1 3 2 8 4" xfId="40226"/>
    <cellStyle name="60% - Акцент1 3 2 9" xfId="3500"/>
    <cellStyle name="60% — акцент1 3 2 9" xfId="38504"/>
    <cellStyle name="60% - Акцент1 3 2 9 2" xfId="22331"/>
    <cellStyle name="60% - Акцент1 3 2 9 3" xfId="40227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518"/>
    <cellStyle name="60% - Акцент1 3 3 2 13" xfId="40230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0231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519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520"/>
    <cellStyle name="60% - Акцент1 3 3 4 7" xfId="40232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521"/>
    <cellStyle name="60% - Акцент1 3 3 5 6" xfId="40233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516"/>
    <cellStyle name="60% - Акцент1 3 3 56" xfId="40228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522"/>
    <cellStyle name="60% - Акцент1 3 3 6 5" xfId="40234"/>
    <cellStyle name="60% - Акцент1 3 3 7" xfId="3496"/>
    <cellStyle name="60% — акцент1 3 3 7" xfId="38517"/>
    <cellStyle name="60% - Акцент1 3 3 8" xfId="3841"/>
    <cellStyle name="60% — акцент1 3 3 8" xfId="40229"/>
    <cellStyle name="60% - Акцент1 3 3 9" xfId="4170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525"/>
    <cellStyle name="60% - Акцент1 3 4 2 7" xfId="40237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526"/>
    <cellStyle name="60% - Акцент1 3 4 3 5" xfId="40238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527"/>
    <cellStyle name="60% - Акцент1 3 4 4 5" xfId="40239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528"/>
    <cellStyle name="60% - Акцент1 3 4 5 5" xfId="40240"/>
    <cellStyle name="60% - Акцент1 3 4 50" xfId="31207"/>
    <cellStyle name="60% - Акцент1 3 4 51" xfId="32197"/>
    <cellStyle name="60% - Акцент1 3 4 52" xfId="34697"/>
    <cellStyle name="60% - Акцент1 3 4 53" xfId="38523"/>
    <cellStyle name="60% - Акцент1 3 4 54" xfId="40235"/>
    <cellStyle name="60% - Акцент1 3 4 6" xfId="3839"/>
    <cellStyle name="60% — акцент1 3 4 6" xfId="34698"/>
    <cellStyle name="60% - Акцент1 3 4 7" xfId="4168"/>
    <cellStyle name="60% — акцент1 3 4 7" xfId="38524"/>
    <cellStyle name="60% - Акцент1 3 4 8" xfId="4514"/>
    <cellStyle name="60% — акцент1 3 4 8" xfId="40236"/>
    <cellStyle name="60% - Акцент1 3 4 9" xfId="4860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531"/>
    <cellStyle name="60% - Акцент1 3 5 2 12" xfId="40243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532"/>
    <cellStyle name="60% - Акцент1 3 5 3 9" xfId="40244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533"/>
    <cellStyle name="60% - Акцент1 3 5 4 8" xfId="40245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529"/>
    <cellStyle name="60% - Акцент1 3 5 53" xfId="40241"/>
    <cellStyle name="60% - Акцент1 3 5 6" xfId="4162"/>
    <cellStyle name="60% — акцент1 3 5 6" xfId="34704"/>
    <cellStyle name="60% - Акцент1 3 5 7" xfId="4508"/>
    <cellStyle name="60% — акцент1 3 5 7" xfId="38530"/>
    <cellStyle name="60% - Акцент1 3 5 8" xfId="4854"/>
    <cellStyle name="60% — акцент1 3 5 8" xfId="40242"/>
    <cellStyle name="60% - Акцент1 3 5 9" xfId="5200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500"/>
    <cellStyle name="60% — акцент1 3 56" xfId="35874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534"/>
    <cellStyle name="60% - Акцент1 3 6 15" xfId="40246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535"/>
    <cellStyle name="60% - Акцент1 3 6 8" xfId="26576"/>
    <cellStyle name="60% — акцент1 3 6 8" xfId="40247"/>
    <cellStyle name="60% - Акцент1 3 6 9" xfId="29787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538"/>
    <cellStyle name="60% — акцент1 3 7 4" xfId="26976"/>
    <cellStyle name="60% - Акцент1 3 7 5" xfId="40248"/>
    <cellStyle name="60% — акцент1 3 7 5" xfId="26578"/>
    <cellStyle name="60% — акцент1 3 7 6" xfId="34711"/>
    <cellStyle name="60% — акцент1 3 7 7" xfId="38539"/>
    <cellStyle name="60% — акцент1 3 7 8" xfId="40249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540"/>
    <cellStyle name="60% - Акцент1 3 8 5" xfId="40250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541"/>
    <cellStyle name="60% - Акцент1 3 9 5" xfId="40251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0254"/>
    <cellStyle name="60% - Акцент2 2 10 11" xfId="38555"/>
    <cellStyle name="60% - Акцент2 2 10 12" xfId="40253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556"/>
    <cellStyle name="60% - Акцент2 2 11" xfId="3191"/>
    <cellStyle name="60% — акцент2 2 11" xfId="3809"/>
    <cellStyle name="60% - Акцент2 2 11 10" xfId="38559"/>
    <cellStyle name="60% — акцент2 2 11 10" xfId="40256"/>
    <cellStyle name="60% - Акцент2 2 11 11" xfId="40255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560"/>
    <cellStyle name="60% - Акцент2 2 12" xfId="3466"/>
    <cellStyle name="60% — акцент2 2 12" xfId="4138"/>
    <cellStyle name="60% - Акцент2 2 12 10" xfId="38562"/>
    <cellStyle name="60% - Акцент2 2 12 11" xfId="40257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564"/>
    <cellStyle name="60% - Акцент2 2 13 11" xfId="40258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566"/>
    <cellStyle name="60% - Акцент2 2 14 5" xfId="40259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567"/>
    <cellStyle name="60% - Акцент2 2 15 5" xfId="40260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568"/>
    <cellStyle name="60% - Акцент2 2 16 5" xfId="40261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569"/>
    <cellStyle name="60% - Акцент2 2 17 5" xfId="40262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570"/>
    <cellStyle name="60% - Акцент2 2 18 5" xfId="40263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571"/>
    <cellStyle name="60% - Акцент2 2 19 5" xfId="40264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574"/>
    <cellStyle name="60% - Акцент2 2 2 10 5" xfId="40266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575"/>
    <cellStyle name="60% - Акцент2 2 2 11 5" xfId="40267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578"/>
    <cellStyle name="60% - Акцент2 2 2 2 2 13" xfId="40270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579"/>
    <cellStyle name="60% - Акцент2 2 2 2 3 6" xfId="40271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580"/>
    <cellStyle name="60% - Акцент2 2 2 2 4 5" xfId="40272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581"/>
    <cellStyle name="60% - Акцент2 2 2 2 5 4" xfId="40273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576"/>
    <cellStyle name="60% - Акцент2 2 2 2 57" xfId="40268"/>
    <cellStyle name="60% - Акцент2 2 2 2 6" xfId="2581"/>
    <cellStyle name="60% — акцент2 2 2 2 6" xfId="38577"/>
    <cellStyle name="60% - Акцент2 2 2 2 6 2" xfId="22376"/>
    <cellStyle name="60% - Акцент2 2 2 2 6 3" xfId="40274"/>
    <cellStyle name="60% - Акцент2 2 2 2 7" xfId="3187"/>
    <cellStyle name="60% — акцент2 2 2 2 7" xfId="40269"/>
    <cellStyle name="60% - Акцент2 2 2 2 7 2" xfId="22377"/>
    <cellStyle name="60% - Акцент2 2 2 2 8" xfId="3457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0277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8585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8586"/>
    <cellStyle name="60% - Акцент2 2 2 3 3 5" xfId="40278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8587"/>
    <cellStyle name="60% - Акцент2 2 2 3 4 5" xfId="40279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8588"/>
    <cellStyle name="60% - Акцент2 2 2 3 5 4" xfId="40280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583"/>
    <cellStyle name="60% - Акцент2 2 2 3 55" xfId="40275"/>
    <cellStyle name="60% - Акцент2 2 2 3 6" xfId="3443"/>
    <cellStyle name="60% — акцент2 2 2 3 6" xfId="38584"/>
    <cellStyle name="60% - Акцент2 2 2 3 6 2" xfId="22382"/>
    <cellStyle name="60% - Акцент2 2 2 3 6 3" xfId="40281"/>
    <cellStyle name="60% - Акцент2 2 2 3 7" xfId="3787"/>
    <cellStyle name="60% — акцент2 2 2 3 7" xfId="40276"/>
    <cellStyle name="60% - Акцент2 2 2 3 7 2" xfId="22378"/>
    <cellStyle name="60% - Акцент2 2 2 3 8" xfId="4116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8590"/>
    <cellStyle name="60% - Акцент2 2 2 4 17" xfId="40282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8591"/>
    <cellStyle name="60% - Акцент2 2 2 4 7" xfId="18077"/>
    <cellStyle name="60% — акцент2 2 2 4 7" xfId="40283"/>
    <cellStyle name="60% - Акцент2 2 2 4 8" xfId="25346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8594"/>
    <cellStyle name="60% - Акцент2 2 2 5 13" xfId="40284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8595"/>
    <cellStyle name="60% - Акцент2 2 2 5 7" xfId="27001"/>
    <cellStyle name="60% — акцент2 2 2 5 7" xfId="40285"/>
    <cellStyle name="60% - Акцент2 2 2 5 8" xfId="26636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573"/>
    <cellStyle name="60% — акцент2 2 2 56" xfId="40265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8597"/>
    <cellStyle name="60% — акцент2 2 2 6 4" xfId="32180"/>
    <cellStyle name="60% - Акцент2 2 2 6 5" xfId="40286"/>
    <cellStyle name="60% — акцент2 2 2 6 5" xfId="34749"/>
    <cellStyle name="60% — акцент2 2 2 6 6" xfId="38598"/>
    <cellStyle name="60% — акцент2 2 2 6 7" xfId="40287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8599"/>
    <cellStyle name="60% — акцент2 2 2 7 4" xfId="38600"/>
    <cellStyle name="60% - Акцент2 2 2 7 5" xfId="40288"/>
    <cellStyle name="60% — акцент2 2 2 7 5" xfId="40289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8601"/>
    <cellStyle name="60% - Акцент2 2 2 8 5" xfId="40290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8602"/>
    <cellStyle name="60% - Акцент2 2 2 9 5" xfId="40291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0294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8605"/>
    <cellStyle name="60% - Акцент2 2 3 11" xfId="4115"/>
    <cellStyle name="60% — акцент2 2 3 11" xfId="4805"/>
    <cellStyle name="60% - Акцент2 2 3 11 10" xfId="40295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8606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8609"/>
    <cellStyle name="60% - Акцент2 2 3 2 2 7" xfId="40298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8610"/>
    <cellStyle name="60% - Акцент2 2 3 2 3 6" xfId="40299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8611"/>
    <cellStyle name="60% - Акцент2 2 3 2 4 5" xfId="40300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8612"/>
    <cellStyle name="60% - Акцент2 2 3 2 5 4" xfId="40301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8607"/>
    <cellStyle name="60% - Акцент2 2 3 2 56" xfId="40296"/>
    <cellStyle name="60% - Акцент2 2 3 2 6" xfId="3165"/>
    <cellStyle name="60% — акцент2 2 3 2 6" xfId="38608"/>
    <cellStyle name="60% - Акцент2 2 3 2 6 2" xfId="18089"/>
    <cellStyle name="60% - Акцент2 2 3 2 6 3" xfId="40302"/>
    <cellStyle name="60% - Акцент2 2 3 2 7" xfId="3438"/>
    <cellStyle name="60% — акцент2 2 3 2 7" xfId="40297"/>
    <cellStyle name="60% - Акцент2 2 3 2 7 2" xfId="22402"/>
    <cellStyle name="60% - Акцент2 2 3 2 8" xfId="3781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8617"/>
    <cellStyle name="60% - Акцент2 2 3 3 2 7" xfId="40305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8618"/>
    <cellStyle name="60% - Акцент2 2 3 3 3 6" xfId="40306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8619"/>
    <cellStyle name="60% - Акцент2 2 3 3 4 5" xfId="40307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8620"/>
    <cellStyle name="60% - Акцент2 2 3 3 5 4" xfId="40308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8615"/>
    <cellStyle name="60% - Акцент2 2 3 3 55" xfId="40303"/>
    <cellStyle name="60% - Акцент2 2 3 3 6" xfId="3437"/>
    <cellStyle name="60% — акцент2 2 3 3 6" xfId="38616"/>
    <cellStyle name="60% - Акцент2 2 3 3 6 2" xfId="22404"/>
    <cellStyle name="60% - Акцент2 2 3 3 6 3" xfId="40309"/>
    <cellStyle name="60% - Акцент2 2 3 3 7" xfId="3780"/>
    <cellStyle name="60% — акцент2 2 3 3 7" xfId="40304"/>
    <cellStyle name="60% - Акцент2 2 3 3 7 2" xfId="22403"/>
    <cellStyle name="60% - Акцент2 2 3 3 8" xfId="4109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8622"/>
    <cellStyle name="60% - Акцент2 2 3 4 16" xfId="40310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8623"/>
    <cellStyle name="60% - Акцент2 2 3 4 7" xfId="25354"/>
    <cellStyle name="60% — акцент2 2 3 4 7" xfId="40311"/>
    <cellStyle name="60% - Акцент2 2 3 4 8" xfId="27008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8625"/>
    <cellStyle name="60% - Акцент2 2 3 5 13" xfId="40312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8626"/>
    <cellStyle name="60% - Акцент2 2 3 5 7" xfId="27009"/>
    <cellStyle name="60% — акцент2 2 3 5 7" xfId="40313"/>
    <cellStyle name="60% - Акцент2 2 3 5 8" xfId="26705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8604"/>
    <cellStyle name="60% - Акцент2 2 3 56" xfId="34754"/>
    <cellStyle name="60% — акцент2 2 3 56" xfId="40293"/>
    <cellStyle name="60% - Акцент2 2 3 57" xfId="38603"/>
    <cellStyle name="60% - Акцент2 2 3 58" xfId="40292"/>
    <cellStyle name="60% - Акцент2 2 3 6" xfId="2988"/>
    <cellStyle name="60% — акцент2 2 3 6" xfId="3166"/>
    <cellStyle name="60% - Акцент2 2 3 6 10" xfId="40314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8628"/>
    <cellStyle name="60% - Акцент2 2 3 6 7" xfId="29451"/>
    <cellStyle name="60% — акцент2 2 3 6 7" xfId="40315"/>
    <cellStyle name="60% - Акцент2 2 3 6 8" xfId="34772"/>
    <cellStyle name="60% - Акцент2 2 3 6 9" xfId="38627"/>
    <cellStyle name="60% - Акцент2 2 3 7" xfId="2584"/>
    <cellStyle name="60% — акцент2 2 3 7" xfId="3440"/>
    <cellStyle name="60% - Акцент2 2 3 7 10" xfId="40316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8630"/>
    <cellStyle name="60% - Акцент2 2 3 7 5" xfId="26712"/>
    <cellStyle name="60% — акцент2 2 3 7 5" xfId="40317"/>
    <cellStyle name="60% - Акцент2 2 3 7 6" xfId="29824"/>
    <cellStyle name="60% - Акцент2 2 3 7 7" xfId="29456"/>
    <cellStyle name="60% - Акцент2 2 3 7 8" xfId="34774"/>
    <cellStyle name="60% - Акцент2 2 3 7 9" xfId="38629"/>
    <cellStyle name="60% - Акцент2 2 3 8" xfId="3167"/>
    <cellStyle name="60% — акцент2 2 3 8" xfId="3784"/>
    <cellStyle name="60% - Акцент2 2 3 8 10" xfId="40318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8631"/>
    <cellStyle name="60% - Акцент2 2 3 9" xfId="3442"/>
    <cellStyle name="60% — акцент2 2 3 9" xfId="4113"/>
    <cellStyle name="60% - Акцент2 2 3 9 10" xfId="40319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863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0322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8635"/>
    <cellStyle name="60% - Акцент2 2 4 11" xfId="4800"/>
    <cellStyle name="60% — акцент2 2 4 11" xfId="4799"/>
    <cellStyle name="60% - Акцент2 2 4 11 10" xfId="40323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863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8637"/>
    <cellStyle name="60% - Акцент2 2 4 2 7" xfId="22428"/>
    <cellStyle name="60% — акцент2 2 4 2 7" xfId="40324"/>
    <cellStyle name="60% - Акцент2 2 4 2 8" xfId="22422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8642"/>
    <cellStyle name="60% - Акцент2 2 4 3 7" xfId="22429"/>
    <cellStyle name="60% — акцент2 2 4 3 7" xfId="40325"/>
    <cellStyle name="60% - Акцент2 2 4 3 8" xfId="25365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8643"/>
    <cellStyle name="60% - Акцент2 2 4 4 14" xfId="40326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8644"/>
    <cellStyle name="60% - Акцент2 2 4 4 7" xfId="25366"/>
    <cellStyle name="60% — акцент2 2 4 4 7" xfId="40327"/>
    <cellStyle name="60% - Акцент2 2 4 4 8" xfId="27020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8648"/>
    <cellStyle name="60% - Акцент2 2 4 5 13" xfId="40328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8649"/>
    <cellStyle name="60% - Акцент2 2 4 5 7" xfId="27021"/>
    <cellStyle name="60% — акцент2 2 4 5 7" xfId="40329"/>
    <cellStyle name="60% - Акцент2 2 4 5 8" xfId="26734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8633"/>
    <cellStyle name="60% — акцент2 2 4 55" xfId="38634"/>
    <cellStyle name="60% - Акцент2 2 4 56" xfId="40320"/>
    <cellStyle name="60% — акцент2 2 4 56" xfId="40321"/>
    <cellStyle name="60% - Акцент2 2 4 6" xfId="3162"/>
    <cellStyle name="60% — акцент2 2 4 6" xfId="3161"/>
    <cellStyle name="60% - Акцент2 2 4 6 10" xfId="40330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8652"/>
    <cellStyle name="60% - Акцент2 2 4 6 7" xfId="29524"/>
    <cellStyle name="60% — акцент2 2 4 6 7" xfId="40331"/>
    <cellStyle name="60% - Акцент2 2 4 6 8" xfId="34790"/>
    <cellStyle name="60% - Акцент2 2 4 6 9" xfId="38651"/>
    <cellStyle name="60% - Акцент2 2 4 7" xfId="3436"/>
    <cellStyle name="60% — акцент2 2 4 7" xfId="3435"/>
    <cellStyle name="60% - Акцент2 2 4 7 10" xfId="40332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8654"/>
    <cellStyle name="60% - Акцент2 2 4 7 5" xfId="26736"/>
    <cellStyle name="60% — акцент2 2 4 7 5" xfId="40333"/>
    <cellStyle name="60% - Акцент2 2 4 7 6" xfId="29836"/>
    <cellStyle name="60% - Акцент2 2 4 7 7" xfId="29525"/>
    <cellStyle name="60% - Акцент2 2 4 7 8" xfId="34792"/>
    <cellStyle name="60% - Акцент2 2 4 7 9" xfId="38653"/>
    <cellStyle name="60% - Акцент2 2 4 8" xfId="3779"/>
    <cellStyle name="60% — акцент2 2 4 8" xfId="3778"/>
    <cellStyle name="60% - Акцент2 2 4 8 10" xfId="40334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8655"/>
    <cellStyle name="60% - Акцент2 2 4 9" xfId="4108"/>
    <cellStyle name="60% — акцент2 2 4 9" xfId="4107"/>
    <cellStyle name="60% - Акцент2 2 4 9 10" xfId="40335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8656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8659"/>
    <cellStyle name="60% - Акцент2 2 5 10 9" xfId="40338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8658"/>
    <cellStyle name="60% - Акцент2 2 5 18" xfId="7220"/>
    <cellStyle name="60% — акцент2 2 5 18" xfId="40337"/>
    <cellStyle name="60% - Акцент2 2 5 19" xfId="756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8668"/>
    <cellStyle name="60% - Акцент2 2 5 4 14" xfId="40339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0340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867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8657"/>
    <cellStyle name="60% - Акцент2 2 5 56" xfId="40336"/>
    <cellStyle name="60% - Акцент2 2 5 6" xfId="3160"/>
    <cellStyle name="60% — акцент2 2 5 6" xfId="22475"/>
    <cellStyle name="60% - Акцент2 2 5 6 10" xfId="40341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8672"/>
    <cellStyle name="60% - Акцент2 2 5 7" xfId="3434"/>
    <cellStyle name="60% — акцент2 2 5 7" xfId="22477"/>
    <cellStyle name="60% - Акцент2 2 5 7 10" xfId="40342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8673"/>
    <cellStyle name="60% - Акцент2 2 5 8" xfId="3777"/>
    <cellStyle name="60% — акцент2 2 5 8" xfId="18109"/>
    <cellStyle name="60% - Акцент2 2 5 8 10" xfId="40343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8674"/>
    <cellStyle name="60% - Акцент2 2 5 9" xfId="4106"/>
    <cellStyle name="60% — акцент2 2 5 9" xfId="25373"/>
    <cellStyle name="60% - Акцент2 2 5 9 10" xfId="40344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8675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554"/>
    <cellStyle name="60% — акцент2 2 59" xfId="40252"/>
    <cellStyle name="60% - Акцент2 2 6" xfId="417"/>
    <cellStyle name="60% — акцент2 2 6" xfId="2690"/>
    <cellStyle name="60% - Акцент2 2 6 10" xfId="4797"/>
    <cellStyle name="60% — акцент2 2 6 10" xfId="40346"/>
    <cellStyle name="60% - Акцент2 2 6 10 2" xfId="22482"/>
    <cellStyle name="60% - Акцент2 2 6 10 3" xfId="25385"/>
    <cellStyle name="60% - Акцент2 2 6 10 4" xfId="29852"/>
    <cellStyle name="60% - Акцент2 2 6 11" xfId="5143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8682"/>
    <cellStyle name="60% - Акцент2 2 6 4 9" xfId="40347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8684"/>
    <cellStyle name="60% - Акцент2 2 6 5 8" xfId="4034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8676"/>
    <cellStyle name="60% - Акцент2 2 6 55" xfId="40345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8685"/>
    <cellStyle name="60% - Акцент2 2 6 6 8" xfId="4034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8686"/>
    <cellStyle name="60% - Акцент2 2 6 7 7" xfId="4035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8687"/>
    <cellStyle name="60% - Акцент2 2 6 8 6" xfId="40351"/>
    <cellStyle name="60% - Акцент2 2 6 9" xfId="4451"/>
    <cellStyle name="60% — акцент2 2 6 9" xfId="38677"/>
    <cellStyle name="60% - Акцент2 2 6 9 2" xfId="22493"/>
    <cellStyle name="60% - Акцент2 2 6 9 3" xfId="25393"/>
    <cellStyle name="60% - Акцент2 2 6 9 4" xfId="29860"/>
    <cellStyle name="60% - Акцент2 2 6 9 5" xfId="40352"/>
    <cellStyle name="60% - Акцент2 2 7" xfId="1558"/>
    <cellStyle name="60% — акцент2 2 7" xfId="2994"/>
    <cellStyle name="60% - Акцент2 2 7 10" xfId="22494"/>
    <cellStyle name="60% — акцент2 2 7 10" xfId="40354"/>
    <cellStyle name="60% - Акцент2 2 7 11" xfId="18113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8690"/>
    <cellStyle name="60% - Акцент2 2 7 2 7" xfId="40355"/>
    <cellStyle name="60% - Акцент2 2 7 20" xfId="38688"/>
    <cellStyle name="60% - Акцент2 2 7 21" xfId="4035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8692"/>
    <cellStyle name="60% - Акцент2 2 7 3 7" xfId="4035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8689"/>
    <cellStyle name="60% - Акцент2 2 8" xfId="2689"/>
    <cellStyle name="60% — акцент2 2 8" xfId="2575"/>
    <cellStyle name="60% - Акцент2 2 8 10" xfId="25399"/>
    <cellStyle name="60% — акцент2 2 8 10" xfId="40358"/>
    <cellStyle name="60% - Акцент2 2 8 11" xfId="27053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8695"/>
    <cellStyle name="60% - Акцент2 2 8 17" xfId="4035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8697"/>
    <cellStyle name="60% - Акцент2 2 8 2 7" xfId="4035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8698"/>
    <cellStyle name="60% - Акцент2 2 8 3 7" xfId="4036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8696"/>
    <cellStyle name="60% - Акцент2 2 9" xfId="2995"/>
    <cellStyle name="60% — акцент2 2 9" xfId="3190"/>
    <cellStyle name="60% - Акцент2 2 9 10" xfId="27058"/>
    <cellStyle name="60% — акцент2 2 9 10" xfId="40362"/>
    <cellStyle name="60% - Акцент2 2 9 11" xfId="28425"/>
    <cellStyle name="60% - Акцент2 2 9 12" xfId="29870"/>
    <cellStyle name="60% - Акцент2 2 9 13" xfId="29638"/>
    <cellStyle name="60% - Акцент2 2 9 14" xfId="34823"/>
    <cellStyle name="60% - Акцент2 2 9 15" xfId="38699"/>
    <cellStyle name="60% - Акцент2 2 9 16" xfId="4036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8701"/>
    <cellStyle name="60% - Акцент2 2 9 2 7" xfId="4036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8702"/>
    <cellStyle name="60% - Акцент2 2 9 3 7" xfId="4036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8700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8705"/>
    <cellStyle name="60% - Акцент2 3 10 5" xfId="4036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8706"/>
    <cellStyle name="60% - Акцент2 3 11 5" xfId="4036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8707"/>
    <cellStyle name="60% - Акцент2 3 12 5" xfId="4036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0369"/>
    <cellStyle name="60% - Акцент2 3 2 10 2" xfId="22533"/>
    <cellStyle name="60% - Акцент2 3 2 11" xfId="4085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8711"/>
    <cellStyle name="60% - Акцент2 3 2 2 14" xfId="40370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8713"/>
    <cellStyle name="60% - Акцент2 3 2 3 13" xfId="40371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8715"/>
    <cellStyle name="60% - Акцент2 3 2 4 12" xfId="40372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8717"/>
    <cellStyle name="60% - Акцент2 3 2 5 5" xfId="40373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8718"/>
    <cellStyle name="60% - Акцент2 3 2 6 5" xfId="40374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8719"/>
    <cellStyle name="60% - Акцент2 3 2 7 5" xfId="40375"/>
    <cellStyle name="60% - Акцент2 3 2 8" xfId="3156"/>
    <cellStyle name="60% — акцент2 3 2 8" xfId="34833"/>
    <cellStyle name="60% - Акцент2 3 2 8 2" xfId="22540"/>
    <cellStyle name="60% - Акцент2 3 2 8 3" xfId="38720"/>
    <cellStyle name="60% - Акцент2 3 2 8 4" xfId="40376"/>
    <cellStyle name="60% - Акцент2 3 2 9" xfId="3425"/>
    <cellStyle name="60% — акцент2 3 2 9" xfId="38709"/>
    <cellStyle name="60% - Акцент2 3 2 9 2" xfId="22541"/>
    <cellStyle name="60% - Акцент2 3 2 9 3" xfId="40377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8724"/>
    <cellStyle name="60% - Акцент2 3 3 2 13" xfId="40380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0381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8725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8726"/>
    <cellStyle name="60% - Акцент2 3 3 4 7" xfId="40382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8727"/>
    <cellStyle name="60% - Акцент2 3 3 5 6" xfId="40383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8722"/>
    <cellStyle name="60% - Акцент2 3 3 56" xfId="40378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8728"/>
    <cellStyle name="60% - Акцент2 3 3 6 5" xfId="40384"/>
    <cellStyle name="60% - Акцент2 3 3 7" xfId="3408"/>
    <cellStyle name="60% — акцент2 3 3 7" xfId="38723"/>
    <cellStyle name="60% - Акцент2 3 3 8" xfId="3749"/>
    <cellStyle name="60% — акцент2 3 3 8" xfId="40379"/>
    <cellStyle name="60% - Акцент2 3 3 9" xfId="4078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8731"/>
    <cellStyle name="60% - Акцент2 3 4 2 7" xfId="40387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8732"/>
    <cellStyle name="60% - Акцент2 3 4 3 5" xfId="40388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8733"/>
    <cellStyle name="60% - Акцент2 3 4 4 5" xfId="40389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8734"/>
    <cellStyle name="60% - Акцент2 3 4 5 5" xfId="40390"/>
    <cellStyle name="60% - Акцент2 3 4 50" xfId="29037"/>
    <cellStyle name="60% - Акцент2 3 4 51" xfId="31129"/>
    <cellStyle name="60% - Акцент2 3 4 52" xfId="34846"/>
    <cellStyle name="60% - Акцент2 3 4 53" xfId="38729"/>
    <cellStyle name="60% - Акцент2 3 4 54" xfId="40385"/>
    <cellStyle name="60% - Акцент2 3 4 6" xfId="3747"/>
    <cellStyle name="60% — акцент2 3 4 6" xfId="34847"/>
    <cellStyle name="60% - Акцент2 3 4 7" xfId="4076"/>
    <cellStyle name="60% — акцент2 3 4 7" xfId="38730"/>
    <cellStyle name="60% - Акцент2 3 4 8" xfId="4422"/>
    <cellStyle name="60% — акцент2 3 4 8" xfId="40386"/>
    <cellStyle name="60% - Акцент2 3 4 9" xfId="4768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8737"/>
    <cellStyle name="60% - Акцент2 3 5 2 12" xfId="40393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8738"/>
    <cellStyle name="60% - Акцент2 3 5 3 9" xfId="40394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8739"/>
    <cellStyle name="60% - Акцент2 3 5 4 8" xfId="40395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8735"/>
    <cellStyle name="60% - Акцент2 3 5 53" xfId="40391"/>
    <cellStyle name="60% - Акцент2 3 5 6" xfId="4075"/>
    <cellStyle name="60% — акцент2 3 5 6" xfId="34853"/>
    <cellStyle name="60% - Акцент2 3 5 7" xfId="4421"/>
    <cellStyle name="60% — акцент2 3 5 7" xfId="38736"/>
    <cellStyle name="60% - Акцент2 3 5 8" xfId="4767"/>
    <cellStyle name="60% — акцент2 3 5 8" xfId="40392"/>
    <cellStyle name="60% - Акцент2 3 5 9" xfId="511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8704"/>
    <cellStyle name="60% — акцент2 3 56" xfId="4036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8740"/>
    <cellStyle name="60% - Акцент2 3 6 15" xfId="40396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8741"/>
    <cellStyle name="60% - Акцент2 3 6 8" xfId="28453"/>
    <cellStyle name="60% — акцент2 3 6 8" xfId="40397"/>
    <cellStyle name="60% - Акцент2 3 6 9" xfId="29897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8744"/>
    <cellStyle name="60% — акцент2 3 7 4" xfId="27088"/>
    <cellStyle name="60% - Акцент2 3 7 5" xfId="40398"/>
    <cellStyle name="60% — акцент2 3 7 5" xfId="28455"/>
    <cellStyle name="60% — акцент2 3 7 6" xfId="34860"/>
    <cellStyle name="60% — акцент2 3 7 7" xfId="38745"/>
    <cellStyle name="60% — акцент2 3 7 8" xfId="40399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8746"/>
    <cellStyle name="60% - Акцент2 3 8 5" xfId="40400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8747"/>
    <cellStyle name="60% - Акцент2 3 9 5" xfId="40401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0404"/>
    <cellStyle name="60% - Акцент3 2 10 11" xfId="38753"/>
    <cellStyle name="60% - Акцент3 2 10 12" xfId="40403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8754"/>
    <cellStyle name="60% - Акцент3 2 11" xfId="3124"/>
    <cellStyle name="60% — акцент3 2 11" xfId="3717"/>
    <cellStyle name="60% - Акцент3 2 11 10" xfId="38755"/>
    <cellStyle name="60% — акцент3 2 11 10" xfId="40406"/>
    <cellStyle name="60% - Акцент3 2 11 11" xfId="40405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8756"/>
    <cellStyle name="60% - Акцент3 2 12" xfId="2325"/>
    <cellStyle name="60% — акцент3 2 12" xfId="4046"/>
    <cellStyle name="60% - Акцент3 2 12 10" xfId="38757"/>
    <cellStyle name="60% - Акцент3 2 12 11" xfId="40407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8758"/>
    <cellStyle name="60% - Акцент3 2 13 11" xfId="40408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8760"/>
    <cellStyle name="60% - Акцент3 2 14 5" xfId="40409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8761"/>
    <cellStyle name="60% - Акцент3 2 15 5" xfId="40410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8762"/>
    <cellStyle name="60% - Акцент3 2 16 5" xfId="40411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8763"/>
    <cellStyle name="60% - Акцент3 2 17 5" xfId="40412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8764"/>
    <cellStyle name="60% - Акцент3 2 18 5" xfId="40413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8765"/>
    <cellStyle name="60% - Акцент3 2 19 5" xfId="40414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8767"/>
    <cellStyle name="60% - Акцент3 2 2 10 5" xfId="40416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8768"/>
    <cellStyle name="60% - Акцент3 2 2 11 5" xfId="40417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8771"/>
    <cellStyle name="60% - Акцент3 2 2 2 2 13" xfId="40420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8772"/>
    <cellStyle name="60% - Акцент3 2 2 2 3 6" xfId="40421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8773"/>
    <cellStyle name="60% - Акцент3 2 2 2 4 5" xfId="40422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8774"/>
    <cellStyle name="60% - Акцент3 2 2 2 5 4" xfId="40423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8769"/>
    <cellStyle name="60% - Акцент3 2 2 2 57" xfId="40418"/>
    <cellStyle name="60% - Акцент3 2 2 2 6" xfId="2635"/>
    <cellStyle name="60% — акцент3 2 2 2 6" xfId="38770"/>
    <cellStyle name="60% - Акцент3 2 2 2 6 2" xfId="22586"/>
    <cellStyle name="60% - Акцент3 2 2 2 6 3" xfId="40424"/>
    <cellStyle name="60% - Акцент3 2 2 2 7" xfId="3103"/>
    <cellStyle name="60% — акцент3 2 2 2 7" xfId="40419"/>
    <cellStyle name="60% - Акцент3 2 2 2 7 2" xfId="22587"/>
    <cellStyle name="60% - Акцент3 2 2 2 8" xfId="233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0427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8777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8778"/>
    <cellStyle name="60% - Акцент3 2 2 3 3 5" xfId="40428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8779"/>
    <cellStyle name="60% - Акцент3 2 2 3 4 5" xfId="40429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8780"/>
    <cellStyle name="60% - Акцент3 2 2 3 5 4" xfId="40430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8775"/>
    <cellStyle name="60% - Акцент3 2 2 3 55" xfId="40425"/>
    <cellStyle name="60% - Акцент3 2 2 3 6" xfId="2332"/>
    <cellStyle name="60% — акцент3 2 2 3 6" xfId="38776"/>
    <cellStyle name="60% - Акцент3 2 2 3 6 2" xfId="22592"/>
    <cellStyle name="60% - Акцент3 2 2 3 6 3" xfId="40431"/>
    <cellStyle name="60% - Акцент3 2 2 3 7" xfId="3712"/>
    <cellStyle name="60% — акцент3 2 2 3 7" xfId="40426"/>
    <cellStyle name="60% - Акцент3 2 2 3 7 2" xfId="22588"/>
    <cellStyle name="60% - Акцент3 2 2 3 8" xfId="4041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8781"/>
    <cellStyle name="60% - Акцент3 2 2 4 17" xfId="40432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8782"/>
    <cellStyle name="60% - Акцент3 2 2 4 7" xfId="18161"/>
    <cellStyle name="60% — акцент3 2 2 4 7" xfId="40433"/>
    <cellStyle name="60% - Акцент3 2 2 4 8" xfId="25458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8784"/>
    <cellStyle name="60% - Акцент3 2 2 5 13" xfId="40434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8785"/>
    <cellStyle name="60% - Акцент3 2 2 5 7" xfId="27113"/>
    <cellStyle name="60% — акцент3 2 2 5 7" xfId="40435"/>
    <cellStyle name="60% - Акцент3 2 2 5 8" xfId="28480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8766"/>
    <cellStyle name="60% — акцент3 2 2 56" xfId="40415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8788"/>
    <cellStyle name="60% — акцент3 2 2 6 4" xfId="31037"/>
    <cellStyle name="60% - Акцент3 2 2 6 5" xfId="40436"/>
    <cellStyle name="60% — акцент3 2 2 6 5" xfId="34898"/>
    <cellStyle name="60% — акцент3 2 2 6 6" xfId="38789"/>
    <cellStyle name="60% — акцент3 2 2 6 7" xfId="40437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8790"/>
    <cellStyle name="60% — акцент3 2 2 7 4" xfId="38791"/>
    <cellStyle name="60% - Акцент3 2 2 7 5" xfId="40438"/>
    <cellStyle name="60% — акцент3 2 2 7 5" xfId="40439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8792"/>
    <cellStyle name="60% - Акцент3 2 2 8 5" xfId="40440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8793"/>
    <cellStyle name="60% - Акцент3 2 2 9 5" xfId="40441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0444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8796"/>
    <cellStyle name="60% - Акцент3 2 3 11" xfId="4040"/>
    <cellStyle name="60% — акцент3 2 3 11" xfId="4726"/>
    <cellStyle name="60% - Акцент3 2 3 11 10" xfId="40445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8797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8800"/>
    <cellStyle name="60% - Акцент3 2 3 2 2 7" xfId="40448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8801"/>
    <cellStyle name="60% - Акцент3 2 3 2 3 6" xfId="40449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8802"/>
    <cellStyle name="60% - Акцент3 2 3 2 4 5" xfId="40450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8803"/>
    <cellStyle name="60% - Акцент3 2 3 2 5 4" xfId="40451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8798"/>
    <cellStyle name="60% - Акцент3 2 3 2 56" xfId="40446"/>
    <cellStyle name="60% - Акцент3 2 3 2 6" xfId="3097"/>
    <cellStyle name="60% — акцент3 2 3 2 6" xfId="38799"/>
    <cellStyle name="60% - Акцент3 2 3 2 6 2" xfId="18173"/>
    <cellStyle name="60% - Акцент3 2 3 2 6 3" xfId="40452"/>
    <cellStyle name="60% - Акцент3 2 3 2 7" xfId="2335"/>
    <cellStyle name="60% — акцент3 2 3 2 7" xfId="40447"/>
    <cellStyle name="60% - Акцент3 2 3 2 7 2" xfId="22612"/>
    <cellStyle name="60% - Акцент3 2 3 2 8" xfId="3692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8808"/>
    <cellStyle name="60% - Акцент3 2 3 3 2 7" xfId="40455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8809"/>
    <cellStyle name="60% - Акцент3 2 3 3 3 6" xfId="40456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8810"/>
    <cellStyle name="60% - Акцент3 2 3 3 4 5" xfId="40457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8811"/>
    <cellStyle name="60% - Акцент3 2 3 3 5 4" xfId="40458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8806"/>
    <cellStyle name="60% - Акцент3 2 3 3 55" xfId="40453"/>
    <cellStyle name="60% - Акцент3 2 3 3 6" xfId="2336"/>
    <cellStyle name="60% — акцент3 2 3 3 6" xfId="38807"/>
    <cellStyle name="60% - Акцент3 2 3 3 6 2" xfId="22614"/>
    <cellStyle name="60% - Акцент3 2 3 3 6 3" xfId="40459"/>
    <cellStyle name="60% - Акцент3 2 3 3 7" xfId="3691"/>
    <cellStyle name="60% — акцент3 2 3 3 7" xfId="40454"/>
    <cellStyle name="60% - Акцент3 2 3 3 7 2" xfId="22613"/>
    <cellStyle name="60% - Акцент3 2 3 3 8" xfId="4020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8813"/>
    <cellStyle name="60% - Акцент3 2 3 4 16" xfId="40460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8814"/>
    <cellStyle name="60% - Акцент3 2 3 4 7" xfId="25466"/>
    <cellStyle name="60% — акцент3 2 3 4 7" xfId="40461"/>
    <cellStyle name="60% - Акцент3 2 3 4 8" xfId="27120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8819"/>
    <cellStyle name="60% - Акцент3 2 3 5 13" xfId="40462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8820"/>
    <cellStyle name="60% - Акцент3 2 3 5 7" xfId="27121"/>
    <cellStyle name="60% — акцент3 2 3 5 7" xfId="40463"/>
    <cellStyle name="60% - Акцент3 2 3 5 8" xfId="28488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8795"/>
    <cellStyle name="60% - Акцент3 2 3 56" xfId="34903"/>
    <cellStyle name="60% — акцент3 2 3 56" xfId="40443"/>
    <cellStyle name="60% - Акцент3 2 3 57" xfId="38794"/>
    <cellStyle name="60% - Акцент3 2 3 58" xfId="40442"/>
    <cellStyle name="60% - Акцент3 2 3 6" xfId="2956"/>
    <cellStyle name="60% — акцент3 2 3 6" xfId="3098"/>
    <cellStyle name="60% - Акцент3 2 3 6 10" xfId="40464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8823"/>
    <cellStyle name="60% - Акцент3 2 3 6 7" xfId="31187"/>
    <cellStyle name="60% — акцент3 2 3 6 7" xfId="40465"/>
    <cellStyle name="60% - Акцент3 2 3 6 8" xfId="34921"/>
    <cellStyle name="60% - Акцент3 2 3 6 9" xfId="38822"/>
    <cellStyle name="60% - Акцент3 2 3 7" xfId="2644"/>
    <cellStyle name="60% — акцент3 2 3 7" xfId="2334"/>
    <cellStyle name="60% - Акцент3 2 3 7 10" xfId="40466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8825"/>
    <cellStyle name="60% - Акцент3 2 3 7 5" xfId="28490"/>
    <cellStyle name="60% — акцент3 2 3 7 5" xfId="40467"/>
    <cellStyle name="60% - Акцент3 2 3 7 6" xfId="29932"/>
    <cellStyle name="60% - Акцент3 2 3 7 7" xfId="31188"/>
    <cellStyle name="60% - Акцент3 2 3 7 8" xfId="34923"/>
    <cellStyle name="60% - Акцент3 2 3 7 9" xfId="38824"/>
    <cellStyle name="60% - Акцент3 2 3 8" xfId="3099"/>
    <cellStyle name="60% — акцент3 2 3 8" xfId="3705"/>
    <cellStyle name="60% - Акцент3 2 3 8 10" xfId="40468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8826"/>
    <cellStyle name="60% - Акцент3 2 3 9" xfId="2333"/>
    <cellStyle name="60% — акцент3 2 3 9" xfId="4034"/>
    <cellStyle name="60% - Акцент3 2 3 9 10" xfId="40469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8827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0472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8830"/>
    <cellStyle name="60% - Акцент3 2 4 11" xfId="4711"/>
    <cellStyle name="60% — акцент3 2 4 11" xfId="4709"/>
    <cellStyle name="60% - Акцент3 2 4 11 10" xfId="40473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8831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8832"/>
    <cellStyle name="60% - Акцент3 2 4 2 7" xfId="22638"/>
    <cellStyle name="60% — акцент3 2 4 2 7" xfId="40474"/>
    <cellStyle name="60% - Акцент3 2 4 2 8" xfId="22632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8836"/>
    <cellStyle name="60% - Акцент3 2 4 3 7" xfId="22639"/>
    <cellStyle name="60% — акцент3 2 4 3 7" xfId="40475"/>
    <cellStyle name="60% - Акцент3 2 4 3 8" xfId="25477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8842"/>
    <cellStyle name="60% - Акцент3 2 4 4 14" xfId="40476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8843"/>
    <cellStyle name="60% - Акцент3 2 4 4 7" xfId="25478"/>
    <cellStyle name="60% — акцент3 2 4 4 7" xfId="40477"/>
    <cellStyle name="60% - Акцент3 2 4 4 8" xfId="27132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8847"/>
    <cellStyle name="60% - Акцент3 2 4 5 13" xfId="40478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8848"/>
    <cellStyle name="60% - Акцент3 2 4 5 7" xfId="27133"/>
    <cellStyle name="60% — акцент3 2 4 5 7" xfId="40479"/>
    <cellStyle name="60% - Акцент3 2 4 5 8" xfId="28500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8828"/>
    <cellStyle name="60% — акцент3 2 4 55" xfId="38829"/>
    <cellStyle name="60% - Акцент3 2 4 56" xfId="40470"/>
    <cellStyle name="60% — акцент3 2 4 56" xfId="40471"/>
    <cellStyle name="60% - Акцент3 2 4 6" xfId="3095"/>
    <cellStyle name="60% — акцент3 2 4 6" xfId="3094"/>
    <cellStyle name="60% - Акцент3 2 4 6 10" xfId="40480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8853"/>
    <cellStyle name="60% - Акцент3 2 4 6 7" xfId="31199"/>
    <cellStyle name="60% — акцент3 2 4 6 7" xfId="40481"/>
    <cellStyle name="60% - Акцент3 2 4 6 8" xfId="34939"/>
    <cellStyle name="60% - Акцент3 2 4 6 9" xfId="38852"/>
    <cellStyle name="60% - Акцент3 2 4 7" xfId="2356"/>
    <cellStyle name="60% — акцент3 2 4 7" xfId="2374"/>
    <cellStyle name="60% - Акцент3 2 4 7 10" xfId="40482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8855"/>
    <cellStyle name="60% - Акцент3 2 4 7 5" xfId="28502"/>
    <cellStyle name="60% — акцент3 2 4 7 5" xfId="40483"/>
    <cellStyle name="60% - Акцент3 2 4 7 6" xfId="29944"/>
    <cellStyle name="60% - Акцент3 2 4 7 7" xfId="31200"/>
    <cellStyle name="60% - Акцент3 2 4 7 8" xfId="34941"/>
    <cellStyle name="60% - Акцент3 2 4 7 9" xfId="38854"/>
    <cellStyle name="60% - Акцент3 2 4 8" xfId="3690"/>
    <cellStyle name="60% — акцент3 2 4 8" xfId="3688"/>
    <cellStyle name="60% - Акцент3 2 4 8 10" xfId="40484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8856"/>
    <cellStyle name="60% - Акцент3 2 4 9" xfId="4019"/>
    <cellStyle name="60% — акцент3 2 4 9" xfId="4017"/>
    <cellStyle name="60% - Акцент3 2 4 9 10" xfId="40485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8857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8860"/>
    <cellStyle name="60% - Акцент3 2 5 10 9" xfId="40488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8859"/>
    <cellStyle name="60% - Акцент3 2 5 18" xfId="7129"/>
    <cellStyle name="60% — акцент3 2 5 18" xfId="40487"/>
    <cellStyle name="60% - Акцент3 2 5 19" xfId="7475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8875"/>
    <cellStyle name="60% - Акцент3 2 5 4 14" xfId="40489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0490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8878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8858"/>
    <cellStyle name="60% - Акцент3 2 5 56" xfId="40486"/>
    <cellStyle name="60% - Акцент3 2 5 6" xfId="3093"/>
    <cellStyle name="60% — акцент3 2 5 6" xfId="22685"/>
    <cellStyle name="60% - Акцент3 2 5 6 10" xfId="40491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8879"/>
    <cellStyle name="60% - Акцент3 2 5 7" xfId="2375"/>
    <cellStyle name="60% — акцент3 2 5 7" xfId="22687"/>
    <cellStyle name="60% - Акцент3 2 5 7 10" xfId="40492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8880"/>
    <cellStyle name="60% - Акцент3 2 5 8" xfId="3686"/>
    <cellStyle name="60% — акцент3 2 5 8" xfId="18193"/>
    <cellStyle name="60% - Акцент3 2 5 8 10" xfId="40493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8881"/>
    <cellStyle name="60% - Акцент3 2 5 9" xfId="4015"/>
    <cellStyle name="60% — акцент3 2 5 9" xfId="25485"/>
    <cellStyle name="60% - Акцент3 2 5 9 10" xfId="40494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8882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8752"/>
    <cellStyle name="60% — акцент3 2 59" xfId="40402"/>
    <cellStyle name="60% - Акцент3 2 6" xfId="449"/>
    <cellStyle name="60% — акцент3 2 6" xfId="2722"/>
    <cellStyle name="60% - Акцент3 2 6 10" xfId="4706"/>
    <cellStyle name="60% — акцент3 2 6 10" xfId="40496"/>
    <cellStyle name="60% - Акцент3 2 6 10 2" xfId="22692"/>
    <cellStyle name="60% - Акцент3 2 6 10 3" xfId="25497"/>
    <cellStyle name="60% - Акцент3 2 6 10 4" xfId="29960"/>
    <cellStyle name="60% - Акцент3 2 6 11" xfId="5052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8890"/>
    <cellStyle name="60% - Акцент3 2 6 4 9" xfId="40497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8892"/>
    <cellStyle name="60% - Акцент3 2 6 5 8" xfId="40498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8883"/>
    <cellStyle name="60% - Акцент3 2 6 55" xfId="40495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8893"/>
    <cellStyle name="60% - Акцент3 2 6 6 8" xfId="40499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8894"/>
    <cellStyle name="60% - Акцент3 2 6 7 7" xfId="40500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8895"/>
    <cellStyle name="60% - Акцент3 2 6 8 6" xfId="40501"/>
    <cellStyle name="60% - Акцент3 2 6 9" xfId="4360"/>
    <cellStyle name="60% — акцент3 2 6 9" xfId="38884"/>
    <cellStyle name="60% - Акцент3 2 6 9 2" xfId="22703"/>
    <cellStyle name="60% - Акцент3 2 6 9 3" xfId="25505"/>
    <cellStyle name="60% - Акцент3 2 6 9 4" xfId="29968"/>
    <cellStyle name="60% - Акцент3 2 6 9 5" xfId="40502"/>
    <cellStyle name="60% - Акцент3 2 7" xfId="1590"/>
    <cellStyle name="60% — акцент3 2 7" xfId="2962"/>
    <cellStyle name="60% - Акцент3 2 7 10" xfId="22704"/>
    <cellStyle name="60% — акцент3 2 7 10" xfId="40504"/>
    <cellStyle name="60% - Акцент3 2 7 11" xfId="18197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8899"/>
    <cellStyle name="60% - Акцент3 2 7 2 7" xfId="40505"/>
    <cellStyle name="60% - Акцент3 2 7 20" xfId="38897"/>
    <cellStyle name="60% - Акцент3 2 7 21" xfId="40503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8901"/>
    <cellStyle name="60% - Акцент3 2 7 3 7" xfId="40506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8898"/>
    <cellStyle name="60% - Акцент3 2 8" xfId="2721"/>
    <cellStyle name="60% — акцент3 2 8" xfId="2624"/>
    <cellStyle name="60% - Акцент3 2 8 10" xfId="25511"/>
    <cellStyle name="60% — акцент3 2 8 10" xfId="40508"/>
    <cellStyle name="60% - Акцент3 2 8 11" xfId="27165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8909"/>
    <cellStyle name="60% - Акцент3 2 8 17" xfId="40507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8911"/>
    <cellStyle name="60% - Акцент3 2 8 2 7" xfId="40509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8913"/>
    <cellStyle name="60% - Акцент3 2 8 3 7" xfId="40510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8910"/>
    <cellStyle name="60% - Акцент3 2 9" xfId="2963"/>
    <cellStyle name="60% — акцент3 2 9" xfId="3123"/>
    <cellStyle name="60% - Акцент3 2 9 10" xfId="27170"/>
    <cellStyle name="60% — акцент3 2 9 10" xfId="40512"/>
    <cellStyle name="60% - Акцент3 2 9 11" xfId="28537"/>
    <cellStyle name="60% - Акцент3 2 9 12" xfId="29979"/>
    <cellStyle name="60% - Акцент3 2 9 13" xfId="31232"/>
    <cellStyle name="60% - Акцент3 2 9 14" xfId="34972"/>
    <cellStyle name="60% - Акцент3 2 9 15" xfId="38920"/>
    <cellStyle name="60% - Акцент3 2 9 16" xfId="40511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8922"/>
    <cellStyle name="60% - Акцент3 2 9 2 7" xfId="40513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8924"/>
    <cellStyle name="60% - Акцент3 2 9 3 7" xfId="40514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8921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8930"/>
    <cellStyle name="60% - Акцент3 3 10 5" xfId="40516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8931"/>
    <cellStyle name="60% - Акцент3 3 11 5" xfId="40517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8932"/>
    <cellStyle name="60% - Акцент3 3 12 5" xfId="40518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0519"/>
    <cellStyle name="60% - Акцент3 3 2 10 2" xfId="22743"/>
    <cellStyle name="60% - Акцент3 3 2 11" xfId="4011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8936"/>
    <cellStyle name="60% - Акцент3 3 2 2 14" xfId="40520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8937"/>
    <cellStyle name="60% - Акцент3 3 2 3 13" xfId="40521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8938"/>
    <cellStyle name="60% - Акцент3 3 2 4 12" xfId="40522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8940"/>
    <cellStyle name="60% - Акцент3 3 2 5 5" xfId="40523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8941"/>
    <cellStyle name="60% - Акцент3 3 2 6 5" xfId="40524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8942"/>
    <cellStyle name="60% - Акцент3 3 2 7 5" xfId="40525"/>
    <cellStyle name="60% - Акцент3 3 2 8" xfId="3072"/>
    <cellStyle name="60% — акцент3 3 2 8" xfId="34982"/>
    <cellStyle name="60% - Акцент3 3 2 8 2" xfId="22750"/>
    <cellStyle name="60% - Акцент3 3 2 8 3" xfId="38943"/>
    <cellStyle name="60% - Акцент3 3 2 8 4" xfId="40526"/>
    <cellStyle name="60% - Акцент3 3 2 9" xfId="2390"/>
    <cellStyle name="60% — акцент3 3 2 9" xfId="38934"/>
    <cellStyle name="60% - Акцент3 3 2 9 2" xfId="22751"/>
    <cellStyle name="60% - Акцент3 3 2 9 3" xfId="40527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8947"/>
    <cellStyle name="60% - Акцент3 3 3 2 13" xfId="40530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0531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8948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8949"/>
    <cellStyle name="60% - Акцент3 3 3 4 7" xfId="40532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8950"/>
    <cellStyle name="60% - Акцент3 3 3 5 6" xfId="40533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8945"/>
    <cellStyle name="60% - Акцент3 3 3 56" xfId="40528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8951"/>
    <cellStyle name="60% - Акцент3 3 3 6 5" xfId="40534"/>
    <cellStyle name="60% - Акцент3 3 3 7" xfId="2394"/>
    <cellStyle name="60% — акцент3 3 3 7" xfId="38946"/>
    <cellStyle name="60% - Акцент3 3 3 8" xfId="3661"/>
    <cellStyle name="60% — акцент3 3 3 8" xfId="40529"/>
    <cellStyle name="60% - Акцент3 3 3 9" xfId="3990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8954"/>
    <cellStyle name="60% - Акцент3 3 4 2 7" xfId="40537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8955"/>
    <cellStyle name="60% - Акцент3 3 4 3 5" xfId="40538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8956"/>
    <cellStyle name="60% - Акцент3 3 4 4 5" xfId="40539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8957"/>
    <cellStyle name="60% - Акцент3 3 4 5 5" xfId="40540"/>
    <cellStyle name="60% - Акцент3 3 4 50" xfId="29790"/>
    <cellStyle name="60% - Акцент3 3 4 51" xfId="30920"/>
    <cellStyle name="60% - Акцент3 3 4 52" xfId="34995"/>
    <cellStyle name="60% - Акцент3 3 4 53" xfId="38952"/>
    <cellStyle name="60% - Акцент3 3 4 54" xfId="40535"/>
    <cellStyle name="60% - Акцент3 3 4 6" xfId="3659"/>
    <cellStyle name="60% — акцент3 3 4 6" xfId="34996"/>
    <cellStyle name="60% - Акцент3 3 4 7" xfId="3988"/>
    <cellStyle name="60% — акцент3 3 4 7" xfId="38953"/>
    <cellStyle name="60% - Акцент3 3 4 8" xfId="4334"/>
    <cellStyle name="60% — акцент3 3 4 8" xfId="40536"/>
    <cellStyle name="60% - Акцент3 3 4 9" xfId="4680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8960"/>
    <cellStyle name="60% - Акцент3 3 5 2 12" xfId="40543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8961"/>
    <cellStyle name="60% - Акцент3 3 5 3 9" xfId="4054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8962"/>
    <cellStyle name="60% - Акцент3 3 5 4 8" xfId="40545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8958"/>
    <cellStyle name="60% - Акцент3 3 5 53" xfId="40541"/>
    <cellStyle name="60% - Акцент3 3 5 6" xfId="3986"/>
    <cellStyle name="60% — акцент3 3 5 6" xfId="35002"/>
    <cellStyle name="60% - Акцент3 3 5 7" xfId="4332"/>
    <cellStyle name="60% — акцент3 3 5 7" xfId="38959"/>
    <cellStyle name="60% - Акцент3 3 5 8" xfId="4678"/>
    <cellStyle name="60% — акцент3 3 5 8" xfId="40542"/>
    <cellStyle name="60% - Акцент3 3 5 9" xfId="5024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8929"/>
    <cellStyle name="60% — акцент3 3 56" xfId="40515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8963"/>
    <cellStyle name="60% - Акцент3 3 6 15" xfId="40546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8964"/>
    <cellStyle name="60% - Акцент3 3 6 8" xfId="28565"/>
    <cellStyle name="60% — акцент3 3 6 8" xfId="40547"/>
    <cellStyle name="60% - Акцент3 3 6 9" xfId="30005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8966"/>
    <cellStyle name="60% — акцент3 3 7 4" xfId="27200"/>
    <cellStyle name="60% - Акцент3 3 7 5" xfId="40548"/>
    <cellStyle name="60% — акцент3 3 7 5" xfId="28567"/>
    <cellStyle name="60% — акцент3 3 7 6" xfId="35009"/>
    <cellStyle name="60% — акцент3 3 7 7" xfId="38967"/>
    <cellStyle name="60% — акцент3 3 7 8" xfId="40549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8968"/>
    <cellStyle name="60% - Акцент3 3 8 5" xfId="40550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8969"/>
    <cellStyle name="60% - Акцент3 3 9 5" xfId="40551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0554"/>
    <cellStyle name="60% - Акцент4 2 10 11" xfId="38972"/>
    <cellStyle name="60% - Акцент4 2 10 12" xfId="40553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8973"/>
    <cellStyle name="60% - Акцент4 2 11" xfId="3039"/>
    <cellStyle name="60% — акцент4 2 11" xfId="3372"/>
    <cellStyle name="60% - Акцент4 2 11 10" xfId="38976"/>
    <cellStyle name="60% — акцент4 2 11 10" xfId="40556"/>
    <cellStyle name="60% - Акцент4 2 11 11" xfId="40555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8977"/>
    <cellStyle name="60% - Акцент4 2 12" xfId="2452"/>
    <cellStyle name="60% — акцент4 2 12" xfId="3958"/>
    <cellStyle name="60% - Акцент4 2 12 10" xfId="38979"/>
    <cellStyle name="60% - Акцент4 2 12 11" xfId="40557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8980"/>
    <cellStyle name="60% - Акцент4 2 13 11" xfId="40558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8981"/>
    <cellStyle name="60% - Акцент4 2 14 5" xfId="40559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8982"/>
    <cellStyle name="60% - Акцент4 2 15 5" xfId="40560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8983"/>
    <cellStyle name="60% - Акцент4 2 16 5" xfId="40561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8984"/>
    <cellStyle name="60% - Акцент4 2 17 5" xfId="40562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8985"/>
    <cellStyle name="60% - Акцент4 2 18 5" xfId="40563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8986"/>
    <cellStyle name="60% - Акцент4 2 19 5" xfId="40564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8989"/>
    <cellStyle name="60% - Акцент4 2 2 10 5" xfId="40566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8990"/>
    <cellStyle name="60% - Акцент4 2 2 11 5" xfId="40567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8993"/>
    <cellStyle name="60% - Акцент4 2 2 2 2 13" xfId="40570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8994"/>
    <cellStyle name="60% - Акцент4 2 2 2 3 6" xfId="40571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8995"/>
    <cellStyle name="60% - Акцент4 2 2 2 4 5" xfId="40572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8996"/>
    <cellStyle name="60% - Акцент4 2 2 2 5 4" xfId="40573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8991"/>
    <cellStyle name="60% - Акцент4 2 2 2 57" xfId="40568"/>
    <cellStyle name="60% - Акцент4 2 2 2 6" xfId="2687"/>
    <cellStyle name="60% — акцент4 2 2 2 6" xfId="38992"/>
    <cellStyle name="60% - Акцент4 2 2 2 6 2" xfId="22796"/>
    <cellStyle name="60% - Акцент4 2 2 2 6 3" xfId="40574"/>
    <cellStyle name="60% - Акцент4 2 2 2 7" xfId="3034"/>
    <cellStyle name="60% — акцент4 2 2 2 7" xfId="40569"/>
    <cellStyle name="60% - Акцент4 2 2 2 7 2" xfId="22797"/>
    <cellStyle name="60% - Акцент4 2 2 2 8" xfId="2456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0577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001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002"/>
    <cellStyle name="60% - Акцент4 2 2 3 3 5" xfId="40578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003"/>
    <cellStyle name="60% - Акцент4 2 2 3 4 5" xfId="40579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004"/>
    <cellStyle name="60% - Акцент4 2 2 3 5 4" xfId="40580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8999"/>
    <cellStyle name="60% - Акцент4 2 2 3 55" xfId="40575"/>
    <cellStyle name="60% - Акцент4 2 2 3 6" xfId="2489"/>
    <cellStyle name="60% — акцент4 2 2 3 6" xfId="39000"/>
    <cellStyle name="60% - Акцент4 2 2 3 6 2" xfId="22802"/>
    <cellStyle name="60% - Акцент4 2 2 3 6 3" xfId="40581"/>
    <cellStyle name="60% - Акцент4 2 2 3 7" xfId="3351"/>
    <cellStyle name="60% — акцент4 2 2 3 7" xfId="40576"/>
    <cellStyle name="60% - Акцент4 2 2 3 7 2" xfId="22798"/>
    <cellStyle name="60% - Акцент4 2 2 3 8" xfId="3950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006"/>
    <cellStyle name="60% - Акцент4 2 2 4 17" xfId="40582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007"/>
    <cellStyle name="60% - Акцент4 2 2 4 7" xfId="18245"/>
    <cellStyle name="60% — акцент4 2 2 4 7" xfId="40583"/>
    <cellStyle name="60% - Акцент4 2 2 4 8" xfId="25570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012"/>
    <cellStyle name="60% - Акцент4 2 2 5 13" xfId="40584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013"/>
    <cellStyle name="60% - Акцент4 2 2 5 7" xfId="27225"/>
    <cellStyle name="60% — акцент4 2 2 5 7" xfId="40585"/>
    <cellStyle name="60% - Акцент4 2 2 5 8" xfId="28592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8988"/>
    <cellStyle name="60% — акцент4 2 2 56" xfId="40565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017"/>
    <cellStyle name="60% — акцент4 2 2 6 4" xfId="30731"/>
    <cellStyle name="60% - Акцент4 2 2 6 5" xfId="40586"/>
    <cellStyle name="60% — акцент4 2 2 6 5" xfId="35047"/>
    <cellStyle name="60% — акцент4 2 2 6 6" xfId="39018"/>
    <cellStyle name="60% — акцент4 2 2 6 7" xfId="40587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019"/>
    <cellStyle name="60% — акцент4 2 2 7 4" xfId="39020"/>
    <cellStyle name="60% - Акцент4 2 2 7 5" xfId="40588"/>
    <cellStyle name="60% — акцент4 2 2 7 5" xfId="40589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021"/>
    <cellStyle name="60% - Акцент4 2 2 8 5" xfId="40590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022"/>
    <cellStyle name="60% - Акцент4 2 2 9 5" xfId="40591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0594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025"/>
    <cellStyle name="60% - Акцент4 2 3 11" xfId="3949"/>
    <cellStyle name="60% — акцент4 2 3 11" xfId="4640"/>
    <cellStyle name="60% - Акцент4 2 3 11 10" xfId="40595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026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029"/>
    <cellStyle name="60% - Акцент4 2 3 2 2 7" xfId="40598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030"/>
    <cellStyle name="60% - Акцент4 2 3 2 3 6" xfId="40599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031"/>
    <cellStyle name="60% - Акцент4 2 3 2 4 5" xfId="40600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032"/>
    <cellStyle name="60% - Акцент4 2 3 2 5 4" xfId="40601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027"/>
    <cellStyle name="60% - Акцент4 2 3 2 56" xfId="40596"/>
    <cellStyle name="60% - Акцент4 2 3 2 6" xfId="3029"/>
    <cellStyle name="60% — акцент4 2 3 2 6" xfId="39028"/>
    <cellStyle name="60% - Акцент4 2 3 2 6 2" xfId="18257"/>
    <cellStyle name="60% - Акцент4 2 3 2 6 3" xfId="40602"/>
    <cellStyle name="60% - Акцент4 2 3 2 7" xfId="2493"/>
    <cellStyle name="60% — акцент4 2 3 2 7" xfId="40597"/>
    <cellStyle name="60% - Акцент4 2 3 2 7 2" xfId="22822"/>
    <cellStyle name="60% - Акцент4 2 3 2 8" xfId="3348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037"/>
    <cellStyle name="60% - Акцент4 2 3 3 2 7" xfId="40605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038"/>
    <cellStyle name="60% - Акцент4 2 3 3 3 6" xfId="40606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039"/>
    <cellStyle name="60% - Акцент4 2 3 3 4 5" xfId="40607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040"/>
    <cellStyle name="60% - Акцент4 2 3 3 5 4" xfId="40608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035"/>
    <cellStyle name="60% - Акцент4 2 3 3 55" xfId="40603"/>
    <cellStyle name="60% - Акцент4 2 3 3 6" xfId="2495"/>
    <cellStyle name="60% — акцент4 2 3 3 6" xfId="39036"/>
    <cellStyle name="60% - Акцент4 2 3 3 6 2" xfId="22824"/>
    <cellStyle name="60% - Акцент4 2 3 3 6 3" xfId="40609"/>
    <cellStyle name="60% - Акцент4 2 3 3 7" xfId="3347"/>
    <cellStyle name="60% — акцент4 2 3 3 7" xfId="40604"/>
    <cellStyle name="60% - Акцент4 2 3 3 7 2" xfId="22823"/>
    <cellStyle name="60% - Акцент4 2 3 3 8" xfId="3946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042"/>
    <cellStyle name="60% - Акцент4 2 3 4 16" xfId="40610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043"/>
    <cellStyle name="60% - Акцент4 2 3 4 7" xfId="25578"/>
    <cellStyle name="60% — акцент4 2 3 4 7" xfId="40611"/>
    <cellStyle name="60% - Акцент4 2 3 4 8" xfId="27232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048"/>
    <cellStyle name="60% - Акцент4 2 3 5 13" xfId="40612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049"/>
    <cellStyle name="60% - Акцент4 2 3 5 7" xfId="27233"/>
    <cellStyle name="60% — акцент4 2 3 5 7" xfId="40613"/>
    <cellStyle name="60% - Акцент4 2 3 5 8" xfId="2860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024"/>
    <cellStyle name="60% - Акцент4 2 3 56" xfId="35052"/>
    <cellStyle name="60% — акцент4 2 3 56" xfId="40593"/>
    <cellStyle name="60% - Акцент4 2 3 57" xfId="39023"/>
    <cellStyle name="60% - Акцент4 2 3 58" xfId="40592"/>
    <cellStyle name="60% - Акцент4 2 3 6" xfId="2924"/>
    <cellStyle name="60% — акцент4 2 3 6" xfId="3030"/>
    <cellStyle name="60% - Акцент4 2 3 6 10" xfId="40614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054"/>
    <cellStyle name="60% - Акцент4 2 3 6 7" xfId="31292"/>
    <cellStyle name="60% — акцент4 2 3 6 7" xfId="40615"/>
    <cellStyle name="60% - Акцент4 2 3 6 8" xfId="35070"/>
    <cellStyle name="60% - Акцент4 2 3 6 9" xfId="39053"/>
    <cellStyle name="60% - Акцент4 2 3 7" xfId="2695"/>
    <cellStyle name="60% — акцент4 2 3 7" xfId="2491"/>
    <cellStyle name="60% - Акцент4 2 3 7 10" xfId="40616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056"/>
    <cellStyle name="60% - Акцент4 2 3 7 5" xfId="28602"/>
    <cellStyle name="60% — акцент4 2 3 7 5" xfId="40617"/>
    <cellStyle name="60% - Акцент4 2 3 7 6" xfId="30042"/>
    <cellStyle name="60% - Акцент4 2 3 7 7" xfId="31293"/>
    <cellStyle name="60% - Акцент4 2 3 7 8" xfId="35072"/>
    <cellStyle name="60% - Акцент4 2 3 7 9" xfId="39055"/>
    <cellStyle name="60% - Акцент4 2 3 8" xfId="3031"/>
    <cellStyle name="60% — акцент4 2 3 8" xfId="3349"/>
    <cellStyle name="60% - Акцент4 2 3 8 10" xfId="40618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057"/>
    <cellStyle name="60% - Акцент4 2 3 9" xfId="2490"/>
    <cellStyle name="60% — акцент4 2 3 9" xfId="3948"/>
    <cellStyle name="60% - Акцент4 2 3 9 10" xfId="40619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058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0622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061"/>
    <cellStyle name="60% - Акцент4 2 4 11" xfId="4637"/>
    <cellStyle name="60% — акцент4 2 4 11" xfId="4631"/>
    <cellStyle name="60% - Акцент4 2 4 11 10" xfId="40623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062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064"/>
    <cellStyle name="60% - Акцент4 2 4 2 7" xfId="22848"/>
    <cellStyle name="60% — акцент4 2 4 2 7" xfId="40624"/>
    <cellStyle name="60% - Акцент4 2 4 2 8" xfId="22842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070"/>
    <cellStyle name="60% - Акцент4 2 4 3 7" xfId="22849"/>
    <cellStyle name="60% — акцент4 2 4 3 7" xfId="40625"/>
    <cellStyle name="60% - Акцент4 2 4 3 8" xfId="25589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073"/>
    <cellStyle name="60% - Акцент4 2 4 4 14" xfId="40626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074"/>
    <cellStyle name="60% - Акцент4 2 4 4 7" xfId="25590"/>
    <cellStyle name="60% — акцент4 2 4 4 7" xfId="40627"/>
    <cellStyle name="60% - Акцент4 2 4 4 8" xfId="2724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079"/>
    <cellStyle name="60% - Акцент4 2 4 5 13" xfId="40628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080"/>
    <cellStyle name="60% - Акцент4 2 4 5 7" xfId="27245"/>
    <cellStyle name="60% — акцент4 2 4 5 7" xfId="40629"/>
    <cellStyle name="60% - Акцент4 2 4 5 8" xfId="28612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059"/>
    <cellStyle name="60% — акцент4 2 4 55" xfId="39060"/>
    <cellStyle name="60% - Акцент4 2 4 56" xfId="40620"/>
    <cellStyle name="60% — акцент4 2 4 56" xfId="40621"/>
    <cellStyle name="60% - Акцент4 2 4 6" xfId="3027"/>
    <cellStyle name="60% — акцент4 2 4 6" xfId="3021"/>
    <cellStyle name="60% - Акцент4 2 4 6 10" xfId="40630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082"/>
    <cellStyle name="60% - Акцент4 2 4 6 7" xfId="31304"/>
    <cellStyle name="60% — акцент4 2 4 6 7" xfId="40631"/>
    <cellStyle name="60% - Акцент4 2 4 6 8" xfId="35088"/>
    <cellStyle name="60% - Акцент4 2 4 6 9" xfId="39081"/>
    <cellStyle name="60% - Акцент4 2 4 7" xfId="2496"/>
    <cellStyle name="60% — акцент4 2 4 7" xfId="2502"/>
    <cellStyle name="60% - Акцент4 2 4 7 10" xfId="40632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084"/>
    <cellStyle name="60% - Акцент4 2 4 7 5" xfId="28614"/>
    <cellStyle name="60% — акцент4 2 4 7 5" xfId="40633"/>
    <cellStyle name="60% - Акцент4 2 4 7 6" xfId="30054"/>
    <cellStyle name="60% - Акцент4 2 4 7 7" xfId="31305"/>
    <cellStyle name="60% - Акцент4 2 4 7 8" xfId="35090"/>
    <cellStyle name="60% - Акцент4 2 4 7 9" xfId="39083"/>
    <cellStyle name="60% - Акцент4 2 4 8" xfId="3346"/>
    <cellStyle name="60% — акцент4 2 4 8" xfId="3322"/>
    <cellStyle name="60% - Акцент4 2 4 8 10" xfId="40634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085"/>
    <cellStyle name="60% - Акцент4 2 4 9" xfId="3632"/>
    <cellStyle name="60% — акцент4 2 4 9" xfId="3603"/>
    <cellStyle name="60% - Акцент4 2 4 9 10" xfId="40635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086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089"/>
    <cellStyle name="60% - Акцент4 2 5 10 9" xfId="40638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088"/>
    <cellStyle name="60% - Акцент4 2 5 18" xfId="6687"/>
    <cellStyle name="60% — акцент4 2 5 18" xfId="40637"/>
    <cellStyle name="60% - Акцент4 2 5 19" xfId="7033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094"/>
    <cellStyle name="60% - Акцент4 2 5 4 14" xfId="40639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0640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098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087"/>
    <cellStyle name="60% - Акцент4 2 5 56" xfId="40636"/>
    <cellStyle name="60% - Акцент4 2 5 6" xfId="3008"/>
    <cellStyle name="60% — акцент4 2 5 6" xfId="22895"/>
    <cellStyle name="60% - Акцент4 2 5 6 10" xfId="40641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100"/>
    <cellStyle name="60% - Акцент4 2 5 7" xfId="2503"/>
    <cellStyle name="60% — акцент4 2 5 7" xfId="22897"/>
    <cellStyle name="60% - Акцент4 2 5 7 10" xfId="40642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101"/>
    <cellStyle name="60% - Акцент4 2 5 8" xfId="3291"/>
    <cellStyle name="60% — акцент4 2 5 8" xfId="18277"/>
    <cellStyle name="60% - Акцент4 2 5 8 10" xfId="40643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102"/>
    <cellStyle name="60% - Акцент4 2 5 9" xfId="3571"/>
    <cellStyle name="60% — акцент4 2 5 9" xfId="25597"/>
    <cellStyle name="60% - Акцент4 2 5 9 10" xfId="40644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103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8971"/>
    <cellStyle name="60% — акцент4 2 59" xfId="40552"/>
    <cellStyle name="60% - Акцент4 2 6" xfId="481"/>
    <cellStyle name="60% — акцент4 2 6" xfId="2754"/>
    <cellStyle name="60% - Акцент4 2 6 10" xfId="4264"/>
    <cellStyle name="60% — акцент4 2 6 10" xfId="40646"/>
    <cellStyle name="60% - Акцент4 2 6 10 2" xfId="22902"/>
    <cellStyle name="60% - Акцент4 2 6 10 3" xfId="25609"/>
    <cellStyle name="60% - Акцент4 2 6 10 4" xfId="30070"/>
    <cellStyle name="60% - Акцент4 2 6 11" xfId="4610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106"/>
    <cellStyle name="60% - Акцент4 2 6 4 9" xfId="40647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107"/>
    <cellStyle name="60% - Акцент4 2 6 5 8" xfId="40648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104"/>
    <cellStyle name="60% - Акцент4 2 6 55" xfId="40645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108"/>
    <cellStyle name="60% - Акцент4 2 6 6 8" xfId="40649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109"/>
    <cellStyle name="60% - Акцент4 2 6 7 7" xfId="40650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110"/>
    <cellStyle name="60% - Акцент4 2 6 8 6" xfId="40651"/>
    <cellStyle name="60% - Акцент4 2 6 9" xfId="3935"/>
    <cellStyle name="60% — акцент4 2 6 9" xfId="39105"/>
    <cellStyle name="60% - Акцент4 2 6 9 2" xfId="22913"/>
    <cellStyle name="60% - Акцент4 2 6 9 3" xfId="25617"/>
    <cellStyle name="60% - Акцент4 2 6 9 4" xfId="30078"/>
    <cellStyle name="60% - Акцент4 2 6 9 5" xfId="40652"/>
    <cellStyle name="60% - Акцент4 2 7" xfId="1622"/>
    <cellStyle name="60% — акцент4 2 7" xfId="2930"/>
    <cellStyle name="60% - Акцент4 2 7 10" xfId="22914"/>
    <cellStyle name="60% — акцент4 2 7 10" xfId="40654"/>
    <cellStyle name="60% - Акцент4 2 7 11" xfId="18281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114"/>
    <cellStyle name="60% - Акцент4 2 7 2 7" xfId="40655"/>
    <cellStyle name="60% - Акцент4 2 7 20" xfId="39112"/>
    <cellStyle name="60% - Акцент4 2 7 21" xfId="40653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115"/>
    <cellStyle name="60% - Акцент4 2 7 3 7" xfId="40656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113"/>
    <cellStyle name="60% - Акцент4 2 8" xfId="2753"/>
    <cellStyle name="60% — акцент4 2 8" xfId="2684"/>
    <cellStyle name="60% - Акцент4 2 8 10" xfId="25623"/>
    <cellStyle name="60% — акцент4 2 8 10" xfId="40658"/>
    <cellStyle name="60% - Акцент4 2 8 11" xfId="2727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124"/>
    <cellStyle name="60% - Акцент4 2 8 17" xfId="40657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126"/>
    <cellStyle name="60% - Акцент4 2 8 2 7" xfId="40659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127"/>
    <cellStyle name="60% - Акцент4 2 8 3 7" xfId="40660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125"/>
    <cellStyle name="60% - Акцент4 2 9" xfId="2931"/>
    <cellStyle name="60% — акцент4 2 9" xfId="3038"/>
    <cellStyle name="60% - Акцент4 2 9 10" xfId="27281"/>
    <cellStyle name="60% — акцент4 2 9 10" xfId="40662"/>
    <cellStyle name="60% - Акцент4 2 9 11" xfId="28649"/>
    <cellStyle name="60% - Акцент4 2 9 12" xfId="30089"/>
    <cellStyle name="60% - Акцент4 2 9 13" xfId="31339"/>
    <cellStyle name="60% - Акцент4 2 9 14" xfId="35121"/>
    <cellStyle name="60% - Акцент4 2 9 15" xfId="39130"/>
    <cellStyle name="60% - Акцент4 2 9 16" xfId="40661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132"/>
    <cellStyle name="60% - Акцент4 2 9 2 7" xfId="40663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134"/>
    <cellStyle name="60% - Акцент4 2 9 3 7" xfId="40664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131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140"/>
    <cellStyle name="60% - Акцент4 3 10 5" xfId="40666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141"/>
    <cellStyle name="60% - Акцент4 3 11 5" xfId="40667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142"/>
    <cellStyle name="60% - Акцент4 3 12 5" xfId="40668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0669"/>
    <cellStyle name="60% - Акцент4 3 2 10 2" xfId="22953"/>
    <cellStyle name="60% - Акцент4 3 2 11" xfId="3562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145"/>
    <cellStyle name="60% - Акцент4 3 2 2 14" xfId="40670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146"/>
    <cellStyle name="60% - Акцент4 3 2 3 13" xfId="40671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147"/>
    <cellStyle name="60% - Акцент4 3 2 4 12" xfId="40672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148"/>
    <cellStyle name="60% - Акцент4 3 2 5 5" xfId="40673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149"/>
    <cellStyle name="60% - Акцент4 3 2 6 5" xfId="40674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150"/>
    <cellStyle name="60% - Акцент4 3 2 7 5" xfId="40675"/>
    <cellStyle name="60% - Акцент4 3 2 8" xfId="3003"/>
    <cellStyle name="60% — акцент4 3 2 8" xfId="35131"/>
    <cellStyle name="60% - Акцент4 3 2 8 2" xfId="22960"/>
    <cellStyle name="60% - Акцент4 3 2 8 3" xfId="39151"/>
    <cellStyle name="60% - Акцент4 3 2 8 4" xfId="40676"/>
    <cellStyle name="60% - Акцент4 3 2 9" xfId="2516"/>
    <cellStyle name="60% — акцент4 3 2 9" xfId="39144"/>
    <cellStyle name="60% - Акцент4 3 2 9 2" xfId="22961"/>
    <cellStyle name="60% - Акцент4 3 2 9 3" xfId="40677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154"/>
    <cellStyle name="60% - Акцент4 3 3 2 13" xfId="40680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0681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155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156"/>
    <cellStyle name="60% - Акцент4 3 3 4 7" xfId="40682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157"/>
    <cellStyle name="60% - Акцент4 3 3 5 6" xfId="40683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152"/>
    <cellStyle name="60% - Акцент4 3 3 56" xfId="40678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158"/>
    <cellStyle name="60% - Акцент4 3 3 6 5" xfId="40684"/>
    <cellStyle name="60% - Акцент4 3 3 7" xfId="2551"/>
    <cellStyle name="60% — акцент4 3 3 7" xfId="39153"/>
    <cellStyle name="60% - Акцент4 3 3 8" xfId="3263"/>
    <cellStyle name="60% — акцент4 3 3 8" xfId="40679"/>
    <cellStyle name="60% - Акцент4 3 3 9" xfId="3553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161"/>
    <cellStyle name="60% - Акцент4 3 4 2 7" xfId="40687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162"/>
    <cellStyle name="60% - Акцент4 3 4 3 5" xfId="40688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163"/>
    <cellStyle name="60% - Акцент4 3 4 4 5" xfId="40689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164"/>
    <cellStyle name="60% - Акцент4 3 4 5 5" xfId="40690"/>
    <cellStyle name="60% - Акцент4 3 4 50" xfId="30391"/>
    <cellStyle name="60% - Акцент4 3 4 51" xfId="30403"/>
    <cellStyle name="60% - Акцент4 3 4 52" xfId="35144"/>
    <cellStyle name="60% - Акцент4 3 4 53" xfId="39159"/>
    <cellStyle name="60% - Акцент4 3 4 54" xfId="40685"/>
    <cellStyle name="60% - Акцент4 3 4 6" xfId="3261"/>
    <cellStyle name="60% — акцент4 3 4 6" xfId="35145"/>
    <cellStyle name="60% - Акцент4 3 4 7" xfId="3539"/>
    <cellStyle name="60% — акцент4 3 4 7" xfId="39160"/>
    <cellStyle name="60% - Акцент4 3 4 8" xfId="3903"/>
    <cellStyle name="60% — акцент4 3 4 8" xfId="40686"/>
    <cellStyle name="60% - Акцент4 3 4 9" xfId="4232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167"/>
    <cellStyle name="60% - Акцент4 3 5 2 12" xfId="40693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168"/>
    <cellStyle name="60% - Акцент4 3 5 3 9" xfId="40694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169"/>
    <cellStyle name="60% - Акцент4 3 5 4 8" xfId="40695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165"/>
    <cellStyle name="60% - Акцент4 3 5 53" xfId="40691"/>
    <cellStyle name="60% - Акцент4 3 5 6" xfId="3531"/>
    <cellStyle name="60% — акцент4 3 5 6" xfId="35151"/>
    <cellStyle name="60% - Акцент4 3 5 7" xfId="3877"/>
    <cellStyle name="60% — акцент4 3 5 7" xfId="39166"/>
    <cellStyle name="60% - Акцент4 3 5 8" xfId="4206"/>
    <cellStyle name="60% — акцент4 3 5 8" xfId="40692"/>
    <cellStyle name="60% - Акцент4 3 5 9" xfId="4552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139"/>
    <cellStyle name="60% — акцент4 3 56" xfId="40665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170"/>
    <cellStyle name="60% - Акцент4 3 6 15" xfId="40696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171"/>
    <cellStyle name="60% - Акцент4 3 6 8" xfId="28677"/>
    <cellStyle name="60% — акцент4 3 6 8" xfId="40697"/>
    <cellStyle name="60% - Акцент4 3 6 9" xfId="30117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173"/>
    <cellStyle name="60% — акцент4 3 7 4" xfId="27310"/>
    <cellStyle name="60% - Акцент4 3 7 5" xfId="40698"/>
    <cellStyle name="60% — акцент4 3 7 5" xfId="28679"/>
    <cellStyle name="60% — акцент4 3 7 6" xfId="35158"/>
    <cellStyle name="60% — акцент4 3 7 7" xfId="39174"/>
    <cellStyle name="60% — акцент4 3 7 8" xfId="40699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175"/>
    <cellStyle name="60% - Акцент4 3 8 5" xfId="40700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176"/>
    <cellStyle name="60% - Акцент4 3 9 5" xfId="40701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0704"/>
    <cellStyle name="60% - Акцент5 2 10 11" xfId="39178"/>
    <cellStyle name="60% - Акцент5 2 10 12" xfId="40703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179"/>
    <cellStyle name="60% - Акцент5 2 11" xfId="2971"/>
    <cellStyle name="60% — акцент5 2 11" xfId="3194"/>
    <cellStyle name="60% - Акцент5 2 11 10" xfId="39180"/>
    <cellStyle name="60% — акцент5 2 11 10" xfId="40706"/>
    <cellStyle name="60% - Акцент5 2 11 11" xfId="40705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181"/>
    <cellStyle name="60% - Акцент5 2 12" xfId="2603"/>
    <cellStyle name="60% — акцент5 2 12" xfId="3469"/>
    <cellStyle name="60% - Акцент5 2 12 10" xfId="39183"/>
    <cellStyle name="60% - Акцент5 2 12 11" xfId="40707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185"/>
    <cellStyle name="60% - Акцент5 2 13 11" xfId="40708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187"/>
    <cellStyle name="60% - Акцент5 2 14 5" xfId="40709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188"/>
    <cellStyle name="60% - Акцент5 2 15 5" xfId="40710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189"/>
    <cellStyle name="60% - Акцент5 2 16 5" xfId="40711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190"/>
    <cellStyle name="60% - Акцент5 2 17 5" xfId="40712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191"/>
    <cellStyle name="60% - Акцент5 2 18 5" xfId="40713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192"/>
    <cellStyle name="60% - Акцент5 2 19 5" xfId="40714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195"/>
    <cellStyle name="60% - Акцент5 2 2 10 5" xfId="40716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196"/>
    <cellStyle name="60% - Акцент5 2 2 11 5" xfId="40717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199"/>
    <cellStyle name="60% - Акцент5 2 2 2 2 13" xfId="40720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200"/>
    <cellStyle name="60% - Акцент5 2 2 2 3 6" xfId="40721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201"/>
    <cellStyle name="60% - Акцент5 2 2 2 4 5" xfId="40722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202"/>
    <cellStyle name="60% - Акцент5 2 2 2 5 4" xfId="40723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197"/>
    <cellStyle name="60% - Акцент5 2 2 2 57" xfId="40718"/>
    <cellStyle name="60% - Акцент5 2 2 2 6" xfId="2747"/>
    <cellStyle name="60% — акцент5 2 2 2 6" xfId="39198"/>
    <cellStyle name="60% - Акцент5 2 2 2 6 2" xfId="23006"/>
    <cellStyle name="60% - Акцент5 2 2 2 6 3" xfId="40724"/>
    <cellStyle name="60% - Акцент5 2 2 2 7" xfId="2967"/>
    <cellStyle name="60% — акцент5 2 2 2 7" xfId="40719"/>
    <cellStyle name="60% - Акцент5 2 2 2 7 2" xfId="23007"/>
    <cellStyle name="60% - Акцент5 2 2 2 8" xfId="2615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072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207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208"/>
    <cellStyle name="60% - Акцент5 2 2 3 3 5" xfId="4072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209"/>
    <cellStyle name="60% - Акцент5 2 2 3 4 5" xfId="4072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210"/>
    <cellStyle name="60% - Акцент5 2 2 3 5 4" xfId="4073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205"/>
    <cellStyle name="60% - Акцент5 2 2 3 55" xfId="40725"/>
    <cellStyle name="60% - Акцент5 2 2 3 6" xfId="2617"/>
    <cellStyle name="60% — акцент5 2 2 3 6" xfId="39206"/>
    <cellStyle name="60% - Акцент5 2 2 3 6 2" xfId="23012"/>
    <cellStyle name="60% - Акцент5 2 2 3 6 3" xfId="40731"/>
    <cellStyle name="60% - Акцент5 2 2 3 7" xfId="3154"/>
    <cellStyle name="60% — акцент5 2 2 3 7" xfId="40726"/>
    <cellStyle name="60% - Акцент5 2 2 3 7 2" xfId="23008"/>
    <cellStyle name="60% - Акцент5 2 2 3 8" xfId="3411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212"/>
    <cellStyle name="60% - Акцент5 2 2 4 17" xfId="4073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213"/>
    <cellStyle name="60% - Акцент5 2 2 4 7" xfId="18329"/>
    <cellStyle name="60% — акцент5 2 2 4 7" xfId="40733"/>
    <cellStyle name="60% - Акцент5 2 2 4 8" xfId="25682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216"/>
    <cellStyle name="60% - Акцент5 2 2 5 13" xfId="4073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217"/>
    <cellStyle name="60% - Акцент5 2 2 5 7" xfId="27335"/>
    <cellStyle name="60% — акцент5 2 2 5 7" xfId="40735"/>
    <cellStyle name="60% - Акцент5 2 2 5 8" xfId="28704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194"/>
    <cellStyle name="60% — акцент5 2 2 56" xfId="40715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220"/>
    <cellStyle name="60% — акцент5 2 2 6 4" xfId="29788"/>
    <cellStyle name="60% - Акцент5 2 2 6 5" xfId="40736"/>
    <cellStyle name="60% — акцент5 2 2 6 5" xfId="35196"/>
    <cellStyle name="60% — акцент5 2 2 6 6" xfId="39221"/>
    <cellStyle name="60% — акцент5 2 2 6 7" xfId="4073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222"/>
    <cellStyle name="60% — акцент5 2 2 7 4" xfId="39223"/>
    <cellStyle name="60% - Акцент5 2 2 7 5" xfId="40738"/>
    <cellStyle name="60% — акцент5 2 2 7 5" xfId="4073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224"/>
    <cellStyle name="60% - Акцент5 2 2 8 5" xfId="4074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225"/>
    <cellStyle name="60% - Акцент5 2 2 9 5" xfId="4074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074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228"/>
    <cellStyle name="60% - Акцент5 2 3 11" xfId="3410"/>
    <cellStyle name="60% — акцент5 2 3 11" xfId="4077"/>
    <cellStyle name="60% - Акцент5 2 3 11 10" xfId="4074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229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232"/>
    <cellStyle name="60% - Акцент5 2 3 2 2 7" xfId="4074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233"/>
    <cellStyle name="60% - Акцент5 2 3 2 3 6" xfId="4074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234"/>
    <cellStyle name="60% - Акцент5 2 3 2 4 5" xfId="4075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235"/>
    <cellStyle name="60% - Акцент5 2 3 2 5 4" xfId="4075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230"/>
    <cellStyle name="60% - Акцент5 2 3 2 56" xfId="40746"/>
    <cellStyle name="60% - Акцент5 2 3 2 6" xfId="2945"/>
    <cellStyle name="60% — акцент5 2 3 2 6" xfId="39231"/>
    <cellStyle name="60% - Акцент5 2 3 2 6 2" xfId="18341"/>
    <cellStyle name="60% - Акцент5 2 3 2 6 3" xfId="40752"/>
    <cellStyle name="60% - Акцент5 2 3 2 7" xfId="2620"/>
    <cellStyle name="60% — акцент5 2 3 2 7" xfId="40747"/>
    <cellStyle name="60% - Акцент5 2 3 2 7 2" xfId="23032"/>
    <cellStyle name="60% - Акцент5 2 3 2 8" xfId="3130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238"/>
    <cellStyle name="60% - Акцент5 2 3 3 2 7" xfId="40755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239"/>
    <cellStyle name="60% - Акцент5 2 3 3 3 6" xfId="40756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240"/>
    <cellStyle name="60% - Акцент5 2 3 3 4 5" xfId="40757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241"/>
    <cellStyle name="60% - Акцент5 2 3 3 5 4" xfId="40758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236"/>
    <cellStyle name="60% - Акцент5 2 3 3 55" xfId="40753"/>
    <cellStyle name="60% - Акцент5 2 3 3 6" xfId="2621"/>
    <cellStyle name="60% — акцент5 2 3 3 6" xfId="39237"/>
    <cellStyle name="60% - Акцент5 2 3 3 6 2" xfId="23034"/>
    <cellStyle name="60% - Акцент5 2 3 3 6 3" xfId="40759"/>
    <cellStyle name="60% - Акцент5 2 3 3 7" xfId="2183"/>
    <cellStyle name="60% — акцент5 2 3 3 7" xfId="40754"/>
    <cellStyle name="60% - Акцент5 2 3 3 7 2" xfId="23033"/>
    <cellStyle name="60% - Акцент5 2 3 3 8" xfId="3402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242"/>
    <cellStyle name="60% - Акцент5 2 3 4 16" xfId="40760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243"/>
    <cellStyle name="60% - Акцент5 2 3 4 7" xfId="25690"/>
    <cellStyle name="60% — акцент5 2 3 4 7" xfId="40761"/>
    <cellStyle name="60% - Акцент5 2 3 4 8" xfId="273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246"/>
    <cellStyle name="60% - Акцент5 2 3 5 13" xfId="40762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247"/>
    <cellStyle name="60% - Акцент5 2 3 5 7" xfId="27343"/>
    <cellStyle name="60% — акцент5 2 3 5 7" xfId="40763"/>
    <cellStyle name="60% - Акцент5 2 3 5 8" xfId="28712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227"/>
    <cellStyle name="60% - Акцент5 2 3 56" xfId="35201"/>
    <cellStyle name="60% — акцент5 2 3 56" xfId="40743"/>
    <cellStyle name="60% - Акцент5 2 3 57" xfId="39226"/>
    <cellStyle name="60% - Акцент5 2 3 58" xfId="40742"/>
    <cellStyle name="60% - Акцент5 2 3 6" xfId="2892"/>
    <cellStyle name="60% — акцент5 2 3 6" xfId="2958"/>
    <cellStyle name="60% - Акцент5 2 3 6 10" xfId="40764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249"/>
    <cellStyle name="60% - Акцент5 2 3 6 7" xfId="31403"/>
    <cellStyle name="60% — акцент5 2 3 6 7" xfId="40765"/>
    <cellStyle name="60% - Акцент5 2 3 6 8" xfId="35219"/>
    <cellStyle name="60% - Акцент5 2 3 6 9" xfId="39248"/>
    <cellStyle name="60% - Акцент5 2 3 7" xfId="2750"/>
    <cellStyle name="60% — акцент5 2 3 7" xfId="2619"/>
    <cellStyle name="60% - Акцент5 2 3 7 10" xfId="40766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251"/>
    <cellStyle name="60% - Акцент5 2 3 7 5" xfId="28714"/>
    <cellStyle name="60% — акцент5 2 3 7 5" xfId="40767"/>
    <cellStyle name="60% - Акцент5 2 3 7 6" xfId="30151"/>
    <cellStyle name="60% - Акцент5 2 3 7 7" xfId="31404"/>
    <cellStyle name="60% - Акцент5 2 3 7 8" xfId="35221"/>
    <cellStyle name="60% - Акцент5 2 3 7 9" xfId="39250"/>
    <cellStyle name="60% - Акцент5 2 3 8" xfId="2964"/>
    <cellStyle name="60% — акцент5 2 3 8" xfId="3134"/>
    <cellStyle name="60% - Акцент5 2 3 8 10" xfId="40768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252"/>
    <cellStyle name="60% - Акцент5 2 3 9" xfId="2618"/>
    <cellStyle name="60% — акцент5 2 3 9" xfId="3406"/>
    <cellStyle name="60% - Акцент5 2 3 9 10" xfId="40769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253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0772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256"/>
    <cellStyle name="60% - Акцент5 2 4 11" xfId="4072"/>
    <cellStyle name="60% — акцент5 2 4 11" xfId="4066"/>
    <cellStyle name="60% - Акцент5 2 4 11 10" xfId="40773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257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258"/>
    <cellStyle name="60% - Акцент5 2 4 2 7" xfId="23058"/>
    <cellStyle name="60% — акцент5 2 4 2 7" xfId="40774"/>
    <cellStyle name="60% - Акцент5 2 4 2 8" xfId="23052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260"/>
    <cellStyle name="60% - Акцент5 2 4 3 7" xfId="23059"/>
    <cellStyle name="60% — акцент5 2 4 3 7" xfId="40775"/>
    <cellStyle name="60% - Акцент5 2 4 3 8" xfId="25701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264"/>
    <cellStyle name="60% - Акцент5 2 4 4 14" xfId="40776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265"/>
    <cellStyle name="60% - Акцент5 2 4 4 7" xfId="25702"/>
    <cellStyle name="60% — акцент5 2 4 4 7" xfId="40777"/>
    <cellStyle name="60% - Акцент5 2 4 4 8" xfId="27354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270"/>
    <cellStyle name="60% - Акцент5 2 4 5 13" xfId="40778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271"/>
    <cellStyle name="60% - Акцент5 2 4 5 7" xfId="27355"/>
    <cellStyle name="60% — акцент5 2 4 5 7" xfId="40779"/>
    <cellStyle name="60% - Акцент5 2 4 5 8" xfId="28724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254"/>
    <cellStyle name="60% — акцент5 2 4 55" xfId="39255"/>
    <cellStyle name="60% - Акцент5 2 4 56" xfId="40770"/>
    <cellStyle name="60% — акцент5 2 4 56" xfId="40771"/>
    <cellStyle name="60% - Акцент5 2 4 6" xfId="2943"/>
    <cellStyle name="60% — акцент5 2 4 6" xfId="2941"/>
    <cellStyle name="60% - Акцент5 2 4 6 10" xfId="40780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276"/>
    <cellStyle name="60% - Акцент5 2 4 6 7" xfId="31413"/>
    <cellStyle name="60% — акцент5 2 4 6 7" xfId="40781"/>
    <cellStyle name="60% - Акцент5 2 4 6 8" xfId="35237"/>
    <cellStyle name="60% - Акцент5 2 4 6 9" xfId="39275"/>
    <cellStyle name="60% - Акцент5 2 4 7" xfId="2622"/>
    <cellStyle name="60% — акцент5 2 4 7" xfId="2639"/>
    <cellStyle name="60% - Акцент5 2 4 7 10" xfId="40782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278"/>
    <cellStyle name="60% - Акцент5 2 4 7 5" xfId="28726"/>
    <cellStyle name="60% — акцент5 2 4 7 5" xfId="40783"/>
    <cellStyle name="60% - Акцент5 2 4 7 6" xfId="30162"/>
    <cellStyle name="60% - Акцент5 2 4 7 7" xfId="31414"/>
    <cellStyle name="60% - Акцент5 2 4 7 8" xfId="35239"/>
    <cellStyle name="60% - Акцент5 2 4 7 9" xfId="39277"/>
    <cellStyle name="60% - Акцент5 2 4 8" xfId="3129"/>
    <cellStyle name="60% — акцент5 2 4 8" xfId="3128"/>
    <cellStyle name="60% - Акцент5 2 4 8 10" xfId="40784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279"/>
    <cellStyle name="60% - Акцент5 2 4 9" xfId="3401"/>
    <cellStyle name="60% — акцент5 2 4 9" xfId="3400"/>
    <cellStyle name="60% - Акцент5 2 4 9 10" xfId="40785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280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283"/>
    <cellStyle name="60% - Акцент5 2 5 10 9" xfId="40788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282"/>
    <cellStyle name="60% - Акцент5 2 5 18" xfId="6475"/>
    <cellStyle name="60% — акцент5 2 5 18" xfId="40787"/>
    <cellStyle name="60% - Акцент5 2 5 19" xfId="6821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292"/>
    <cellStyle name="60% - Акцент5 2 5 4 14" xfId="40789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0790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297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281"/>
    <cellStyle name="60% - Акцент5 2 5 56" xfId="40786"/>
    <cellStyle name="60% - Акцент5 2 5 6" xfId="2940"/>
    <cellStyle name="60% — акцент5 2 5 6" xfId="23105"/>
    <cellStyle name="60% - Акцент5 2 5 6 10" xfId="40791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299"/>
    <cellStyle name="60% - Акцент5 2 5 7" xfId="2655"/>
    <cellStyle name="60% — акцент5 2 5 7" xfId="23107"/>
    <cellStyle name="60% - Акцент5 2 5 7 10" xfId="40792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301"/>
    <cellStyle name="60% - Акцент5 2 5 8" xfId="3127"/>
    <cellStyle name="60% — акцент5 2 5 8" xfId="18361"/>
    <cellStyle name="60% - Акцент5 2 5 8 10" xfId="40793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303"/>
    <cellStyle name="60% - Акцент5 2 5 9" xfId="3399"/>
    <cellStyle name="60% — акцент5 2 5 9" xfId="25709"/>
    <cellStyle name="60% - Акцент5 2 5 9 10" xfId="40794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304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177"/>
    <cellStyle name="60% — акцент5 2 59" xfId="40702"/>
    <cellStyle name="60% - Акцент5 2 6" xfId="513"/>
    <cellStyle name="60% — акцент5 2 6" xfId="2786"/>
    <cellStyle name="60% - Акцент5 2 6 10" xfId="4052"/>
    <cellStyle name="60% — акцент5 2 6 10" xfId="40796"/>
    <cellStyle name="60% - Акцент5 2 6 10 2" xfId="23112"/>
    <cellStyle name="60% - Акцент5 2 6 10 3" xfId="25721"/>
    <cellStyle name="60% - Акцент5 2 6 10 4" xfId="30178"/>
    <cellStyle name="60% - Акцент5 2 6 11" xfId="4398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312"/>
    <cellStyle name="60% - Акцент5 2 6 4 9" xfId="4079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314"/>
    <cellStyle name="60% - Акцент5 2 6 5 8" xfId="40798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305"/>
    <cellStyle name="60% - Акцент5 2 6 55" xfId="40795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315"/>
    <cellStyle name="60% - Акцент5 2 6 6 8" xfId="40799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316"/>
    <cellStyle name="60% - Акцент5 2 6 7 7" xfId="40800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317"/>
    <cellStyle name="60% - Акцент5 2 6 8 6" xfId="40801"/>
    <cellStyle name="60% - Акцент5 2 6 9" xfId="3723"/>
    <cellStyle name="60% — акцент5 2 6 9" xfId="39306"/>
    <cellStyle name="60% - Акцент5 2 6 9 2" xfId="23123"/>
    <cellStyle name="60% - Акцент5 2 6 9 3" xfId="25729"/>
    <cellStyle name="60% - Акцент5 2 6 9 4" xfId="30186"/>
    <cellStyle name="60% - Акцент5 2 6 9 5" xfId="40802"/>
    <cellStyle name="60% - Акцент5 2 7" xfId="1654"/>
    <cellStyle name="60% — акцент5 2 7" xfId="2898"/>
    <cellStyle name="60% - Акцент5 2 7 10" xfId="23124"/>
    <cellStyle name="60% — акцент5 2 7 10" xfId="40804"/>
    <cellStyle name="60% - Акцент5 2 7 11" xfId="18365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321"/>
    <cellStyle name="60% - Акцент5 2 7 2 7" xfId="40805"/>
    <cellStyle name="60% - Акцент5 2 7 20" xfId="39319"/>
    <cellStyle name="60% - Акцент5 2 7 21" xfId="40803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323"/>
    <cellStyle name="60% - Акцент5 2 7 3 7" xfId="40806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320"/>
    <cellStyle name="60% - Акцент5 2 8" xfId="2785"/>
    <cellStyle name="60% — акцент5 2 8" xfId="2744"/>
    <cellStyle name="60% - Акцент5 2 8 10" xfId="25735"/>
    <cellStyle name="60% — акцент5 2 8 10" xfId="40808"/>
    <cellStyle name="60% - Акцент5 2 8 11" xfId="27386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330"/>
    <cellStyle name="60% - Акцент5 2 8 17" xfId="40807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332"/>
    <cellStyle name="60% - Акцент5 2 8 2 7" xfId="40809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333"/>
    <cellStyle name="60% - Акцент5 2 8 3 7" xfId="40810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331"/>
    <cellStyle name="60% - Акцент5 2 9" xfId="2899"/>
    <cellStyle name="60% — акцент5 2 9" xfId="2970"/>
    <cellStyle name="60% - Акцент5 2 9 10" xfId="27391"/>
    <cellStyle name="60% — акцент5 2 9 10" xfId="40812"/>
    <cellStyle name="60% - Акцент5 2 9 11" xfId="28761"/>
    <cellStyle name="60% - Акцент5 2 9 12" xfId="30197"/>
    <cellStyle name="60% - Акцент5 2 9 13" xfId="31448"/>
    <cellStyle name="60% - Акцент5 2 9 14" xfId="35270"/>
    <cellStyle name="60% - Акцент5 2 9 15" xfId="39337"/>
    <cellStyle name="60% - Акцент5 2 9 16" xfId="40811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339"/>
    <cellStyle name="60% - Акцент5 2 9 2 7" xfId="40813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341"/>
    <cellStyle name="60% - Акцент5 2 9 3 7" xfId="40814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338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350"/>
    <cellStyle name="60% - Акцент5 3 10 5" xfId="40816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351"/>
    <cellStyle name="60% - Акцент5 3 11 5" xfId="40817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352"/>
    <cellStyle name="60% - Акцент5 3 12 5" xfId="40818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0819"/>
    <cellStyle name="60% - Акцент5 3 2 10 2" xfId="23163"/>
    <cellStyle name="60% - Акцент5 3 2 11" xfId="239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355"/>
    <cellStyle name="60% - Акцент5 3 2 2 14" xfId="40820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357"/>
    <cellStyle name="60% - Акцент5 3 2 3 13" xfId="40821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359"/>
    <cellStyle name="60% - Акцент5 3 2 4 12" xfId="40822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361"/>
    <cellStyle name="60% - Акцент5 3 2 5 5" xfId="40823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362"/>
    <cellStyle name="60% - Акцент5 3 2 6 5" xfId="40824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363"/>
    <cellStyle name="60% - Акцент5 3 2 7 5" xfId="40825"/>
    <cellStyle name="60% - Акцент5 3 2 8" xfId="2936"/>
    <cellStyle name="60% — акцент5 3 2 8" xfId="35280"/>
    <cellStyle name="60% - Акцент5 3 2 8 2" xfId="23170"/>
    <cellStyle name="60% - Акцент5 3 2 8 3" xfId="39364"/>
    <cellStyle name="60% - Акцент5 3 2 8 4" xfId="40826"/>
    <cellStyle name="60% - Акцент5 3 2 9" xfId="2675"/>
    <cellStyle name="60% — акцент5 3 2 9" xfId="39353"/>
    <cellStyle name="60% - Акцент5 3 2 9 2" xfId="23171"/>
    <cellStyle name="60% - Акцент5 3 2 9 3" xfId="40827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368"/>
    <cellStyle name="60% - Акцент5 3 3 2 13" xfId="40830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0831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369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370"/>
    <cellStyle name="60% - Акцент5 3 3 4 7" xfId="40832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371"/>
    <cellStyle name="60% - Акцент5 3 3 5 6" xfId="40833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366"/>
    <cellStyle name="60% - Акцент5 3 3 56" xfId="40828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372"/>
    <cellStyle name="60% - Акцент5 3 3 6 5" xfId="40834"/>
    <cellStyle name="60% - Акцент5 3 3 7" xfId="2679"/>
    <cellStyle name="60% — акцент5 3 3 7" xfId="39367"/>
    <cellStyle name="60% - Акцент5 3 3 8" xfId="3063"/>
    <cellStyle name="60% — акцент5 3 3 8" xfId="40829"/>
    <cellStyle name="60% - Акцент5 3 3 9" xfId="2429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375"/>
    <cellStyle name="60% - Акцент5 3 4 2 7" xfId="40837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376"/>
    <cellStyle name="60% - Акцент5 3 4 3 5" xfId="40838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377"/>
    <cellStyle name="60% - Акцент5 3 4 4 5" xfId="40839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378"/>
    <cellStyle name="60% - Акцент5 3 4 5 5" xfId="40840"/>
    <cellStyle name="60% - Акцент5 3 4 50" xfId="30617"/>
    <cellStyle name="60% - Акцент5 3 4 51" xfId="31153"/>
    <cellStyle name="60% - Акцент5 3 4 52" xfId="35293"/>
    <cellStyle name="60% - Акцент5 3 4 53" xfId="39373"/>
    <cellStyle name="60% - Акцент5 3 4 54" xfId="40835"/>
    <cellStyle name="60% - Акцент5 3 4 6" xfId="3061"/>
    <cellStyle name="60% — акцент5 3 4 6" xfId="35294"/>
    <cellStyle name="60% - Акцент5 3 4 7" xfId="2431"/>
    <cellStyle name="60% — акцент5 3 4 7" xfId="39374"/>
    <cellStyle name="60% - Акцент5 3 4 8" xfId="3652"/>
    <cellStyle name="60% — акцент5 3 4 8" xfId="40836"/>
    <cellStyle name="60% - Акцент5 3 4 9" xfId="3981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381"/>
    <cellStyle name="60% - Акцент5 3 5 2 12" xfId="40843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382"/>
    <cellStyle name="60% - Акцент5 3 5 3 9" xfId="40844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383"/>
    <cellStyle name="60% - Акцент5 3 5 4 8" xfId="40845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379"/>
    <cellStyle name="60% - Акцент5 3 5 53" xfId="40841"/>
    <cellStyle name="60% - Акцент5 3 5 6" xfId="2438"/>
    <cellStyle name="60% — акцент5 3 5 6" xfId="35300"/>
    <cellStyle name="60% - Акцент5 3 5 7" xfId="3651"/>
    <cellStyle name="60% — акцент5 3 5 7" xfId="39380"/>
    <cellStyle name="60% - Акцент5 3 5 8" xfId="3980"/>
    <cellStyle name="60% — акцент5 3 5 8" xfId="40842"/>
    <cellStyle name="60% - Акцент5 3 5 9" xfId="4326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349"/>
    <cellStyle name="60% — акцент5 3 56" xfId="40815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384"/>
    <cellStyle name="60% - Акцент5 3 6 15" xfId="40846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385"/>
    <cellStyle name="60% - Акцент5 3 6 8" xfId="28788"/>
    <cellStyle name="60% — акцент5 3 6 8" xfId="40847"/>
    <cellStyle name="60% - Акцент5 3 6 9" xfId="30222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388"/>
    <cellStyle name="60% — акцент5 3 7 4" xfId="27421"/>
    <cellStyle name="60% - Акцент5 3 7 5" xfId="40848"/>
    <cellStyle name="60% — акцент5 3 7 5" xfId="28790"/>
    <cellStyle name="60% — акцент5 3 7 6" xfId="35307"/>
    <cellStyle name="60% — акцент5 3 7 7" xfId="39389"/>
    <cellStyle name="60% — акцент5 3 7 8" xfId="40849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390"/>
    <cellStyle name="60% - Акцент5 3 8 5" xfId="40850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391"/>
    <cellStyle name="60% - Акцент5 3 9 5" xfId="40851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0854"/>
    <cellStyle name="60% - Акцент6 2 10 11" xfId="39403"/>
    <cellStyle name="60% - Акцент6 2 10 12" xfId="40853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404"/>
    <cellStyle name="60% - Акцент6 2 11" xfId="2903"/>
    <cellStyle name="60% — акцент6 2 11" xfId="2996"/>
    <cellStyle name="60% - Акцент6 2 11 10" xfId="39406"/>
    <cellStyle name="60% — акцент6 2 11 10" xfId="40856"/>
    <cellStyle name="60% - Акцент6 2 11 11" xfId="40855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407"/>
    <cellStyle name="60% - Акцент6 2 12" xfId="2731"/>
    <cellStyle name="60% — акцент6 2 12" xfId="2557"/>
    <cellStyle name="60% - Акцент6 2 12 10" xfId="39408"/>
    <cellStyle name="60% - Акцент6 2 12 11" xfId="40857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410"/>
    <cellStyle name="60% - Акцент6 2 13 11" xfId="40858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412"/>
    <cellStyle name="60% - Акцент6 2 14 5" xfId="40859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413"/>
    <cellStyle name="60% - Акцент6 2 15 5" xfId="40860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414"/>
    <cellStyle name="60% - Акцент6 2 16 5" xfId="40861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415"/>
    <cellStyle name="60% - Акцент6 2 17 5" xfId="40862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416"/>
    <cellStyle name="60% - Акцент6 2 18 5" xfId="40863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417"/>
    <cellStyle name="60% - Акцент6 2 19 5" xfId="40864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419"/>
    <cellStyle name="60% - Акцент6 2 2 10 5" xfId="40866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420"/>
    <cellStyle name="60% - Акцент6 2 2 11 5" xfId="40867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423"/>
    <cellStyle name="60% - Акцент6 2 2 2 2 13" xfId="40870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424"/>
    <cellStyle name="60% - Акцент6 2 2 2 3 6" xfId="40871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425"/>
    <cellStyle name="60% - Акцент6 2 2 2 4 5" xfId="40872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426"/>
    <cellStyle name="60% - Акцент6 2 2 2 5 4" xfId="40873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421"/>
    <cellStyle name="60% - Акцент6 2 2 2 57" xfId="40868"/>
    <cellStyle name="60% - Акцент6 2 2 2 6" xfId="2807"/>
    <cellStyle name="60% — акцент6 2 2 2 6" xfId="39422"/>
    <cellStyle name="60% - Акцент6 2 2 2 6 2" xfId="23216"/>
    <cellStyle name="60% - Акцент6 2 2 2 6 3" xfId="40874"/>
    <cellStyle name="60% - Акцент6 2 2 2 7" xfId="2894"/>
    <cellStyle name="60% — акцент6 2 2 2 7" xfId="40869"/>
    <cellStyle name="60% - Акцент6 2 2 2 7 2" xfId="23217"/>
    <cellStyle name="60% - Акцент6 2 2 2 8" xfId="2741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0877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430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431"/>
    <cellStyle name="60% - Акцент6 2 2 3 3 5" xfId="40878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432"/>
    <cellStyle name="60% - Акцент6 2 2 3 4 5" xfId="40879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433"/>
    <cellStyle name="60% - Акцент6 2 2 3 5 4" xfId="40880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428"/>
    <cellStyle name="60% - Акцент6 2 2 3 55" xfId="40875"/>
    <cellStyle name="60% - Акцент6 2 2 3 6" xfId="2748"/>
    <cellStyle name="60% — акцент6 2 2 3 6" xfId="39429"/>
    <cellStyle name="60% - Акцент6 2 2 3 6 2" xfId="23222"/>
    <cellStyle name="60% - Акцент6 2 2 3 6 3" xfId="40881"/>
    <cellStyle name="60% - Акцент6 2 2 3 7" xfId="2973"/>
    <cellStyle name="60% — акцент6 2 2 3 7" xfId="40876"/>
    <cellStyle name="60% - Акцент6 2 2 3 7 2" xfId="23218"/>
    <cellStyle name="60% - Акцент6 2 2 3 8" xfId="2567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435"/>
    <cellStyle name="60% - Акцент6 2 2 4 17" xfId="40882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436"/>
    <cellStyle name="60% - Акцент6 2 2 4 7" xfId="18413"/>
    <cellStyle name="60% — акцент6 2 2 4 7" xfId="40883"/>
    <cellStyle name="60% - Акцент6 2 2 4 8" xfId="25794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438"/>
    <cellStyle name="60% - Акцент6 2 2 5 13" xfId="40884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439"/>
    <cellStyle name="60% - Акцент6 2 2 5 7" xfId="27446"/>
    <cellStyle name="60% — акцент6 2 2 5 7" xfId="40885"/>
    <cellStyle name="60% - Акцент6 2 2 5 8" xfId="28814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418"/>
    <cellStyle name="60% — акцент6 2 2 56" xfId="40865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440"/>
    <cellStyle name="60% — акцент6 2 2 6 4" xfId="31375"/>
    <cellStyle name="60% - Акцент6 2 2 6 5" xfId="40886"/>
    <cellStyle name="60% — акцент6 2 2 6 5" xfId="35345"/>
    <cellStyle name="60% — акцент6 2 2 6 6" xfId="39441"/>
    <cellStyle name="60% — акцент6 2 2 6 7" xfId="40887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442"/>
    <cellStyle name="60% — акцент6 2 2 7 4" xfId="39443"/>
    <cellStyle name="60% - Акцент6 2 2 7 5" xfId="40888"/>
    <cellStyle name="60% — акцент6 2 2 7 5" xfId="40889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444"/>
    <cellStyle name="60% - Акцент6 2 2 8 5" xfId="40890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445"/>
    <cellStyle name="60% - Акцент6 2 2 9 5" xfId="40891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0894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448"/>
    <cellStyle name="60% - Акцент6 2 3 11" xfId="2582"/>
    <cellStyle name="60% — акцент6 2 3 11" xfId="3412"/>
    <cellStyle name="60% - Акцент6 2 3 11 10" xfId="40895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449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452"/>
    <cellStyle name="60% - Акцент6 2 3 2 2 7" xfId="40898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453"/>
    <cellStyle name="60% - Акцент6 2 3 2 3 6" xfId="40899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454"/>
    <cellStyle name="60% - Акцент6 2 3 2 4 5" xfId="40900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455"/>
    <cellStyle name="60% - Акцент6 2 3 2 5 4" xfId="40901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450"/>
    <cellStyle name="60% - Акцент6 2 3 2 56" xfId="40896"/>
    <cellStyle name="60% - Акцент6 2 3 2 6" xfId="2876"/>
    <cellStyle name="60% — акцент6 2 3 2 6" xfId="39451"/>
    <cellStyle name="60% - Акцент6 2 3 2 6 2" xfId="18425"/>
    <cellStyle name="60% - Акцент6 2 3 2 6 3" xfId="40902"/>
    <cellStyle name="60% - Акцент6 2 3 2 7" xfId="2777"/>
    <cellStyle name="60% — акцент6 2 3 2 7" xfId="40897"/>
    <cellStyle name="60% - Акцент6 2 3 2 7 2" xfId="23242"/>
    <cellStyle name="60% - Акцент6 2 3 2 8" xfId="2935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458"/>
    <cellStyle name="60% - Акцент6 2 3 3 2 7" xfId="40905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459"/>
    <cellStyle name="60% - Акцент6 2 3 3 3 6" xfId="40906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460"/>
    <cellStyle name="60% - Акцент6 2 3 3 4 5" xfId="40907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461"/>
    <cellStyle name="60% - Акцент6 2 3 3 5 4" xfId="40908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456"/>
    <cellStyle name="60% - Акцент6 2 3 3 55" xfId="40903"/>
    <cellStyle name="60% - Акцент6 2 3 3 6" xfId="2779"/>
    <cellStyle name="60% — акцент6 2 3 3 6" xfId="39457"/>
    <cellStyle name="60% - Акцент6 2 3 3 6 2" xfId="23244"/>
    <cellStyle name="60% - Акцент6 2 3 3 6 3" xfId="40909"/>
    <cellStyle name="60% - Акцент6 2 3 3 7" xfId="2934"/>
    <cellStyle name="60% — акцент6 2 3 3 7" xfId="40904"/>
    <cellStyle name="60% - Акцент6 2 3 3 7 2" xfId="23243"/>
    <cellStyle name="60% - Акцент6 2 3 3 8" xfId="2677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462"/>
    <cellStyle name="60% - Акцент6 2 3 4 16" xfId="40910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39463"/>
    <cellStyle name="60% - Акцент6 2 3 4 7" xfId="25802"/>
    <cellStyle name="60% — акцент6 2 3 4 7" xfId="40911"/>
    <cellStyle name="60% - Акцент6 2 3 4 8" xfId="27453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39465"/>
    <cellStyle name="60% - Акцент6 2 3 5 13" xfId="40912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39466"/>
    <cellStyle name="60% - Акцент6 2 3 5 7" xfId="27454"/>
    <cellStyle name="60% — акцент6 2 3 5 7" xfId="40913"/>
    <cellStyle name="60% - Акцент6 2 3 5 8" xfId="28822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447"/>
    <cellStyle name="60% - Акцент6 2 3 56" xfId="35350"/>
    <cellStyle name="60% — акцент6 2 3 56" xfId="40893"/>
    <cellStyle name="60% - Акцент6 2 3 57" xfId="39446"/>
    <cellStyle name="60% - Акцент6 2 3 58" xfId="40892"/>
    <cellStyle name="60% - Акцент6 2 3 6" xfId="2860"/>
    <cellStyle name="60% — акцент6 2 3 6" xfId="2877"/>
    <cellStyle name="60% - Акцент6 2 3 6 10" xfId="40914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39471"/>
    <cellStyle name="60% - Акцент6 2 3 6 7" xfId="31510"/>
    <cellStyle name="60% — акцент6 2 3 6 7" xfId="40915"/>
    <cellStyle name="60% - Акцент6 2 3 6 8" xfId="35368"/>
    <cellStyle name="60% - Акцент6 2 3 6 9" xfId="39470"/>
    <cellStyle name="60% - Акцент6 2 3 7" xfId="2810"/>
    <cellStyle name="60% — акцент6 2 3 7" xfId="2776"/>
    <cellStyle name="60% - Акцент6 2 3 7 10" xfId="40916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39473"/>
    <cellStyle name="60% - Акцент6 2 3 7 5" xfId="28824"/>
    <cellStyle name="60% — акцент6 2 3 7 5" xfId="40917"/>
    <cellStyle name="60% - Акцент6 2 3 7 6" xfId="30259"/>
    <cellStyle name="60% - Акцент6 2 3 7 7" xfId="31511"/>
    <cellStyle name="60% - Акцент6 2 3 7 8" xfId="35370"/>
    <cellStyle name="60% - Акцент6 2 3 7 9" xfId="39472"/>
    <cellStyle name="60% - Акцент6 2 3 8" xfId="2879"/>
    <cellStyle name="60% — акцент6 2 3 8" xfId="2966"/>
    <cellStyle name="60% - Акцент6 2 3 8 10" xfId="40918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39474"/>
    <cellStyle name="60% - Акцент6 2 3 9" xfId="2775"/>
    <cellStyle name="60% — акцент6 2 3 9" xfId="2616"/>
    <cellStyle name="60% - Акцент6 2 3 9 10" xfId="40919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3947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0922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39478"/>
    <cellStyle name="60% - Акцент6 2 4 11" xfId="2395"/>
    <cellStyle name="60% — акцент6 2 4 11" xfId="2430"/>
    <cellStyle name="60% - Акцент6 2 4 11 10" xfId="40923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3947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39480"/>
    <cellStyle name="60% - Акцент6 2 4 2 7" xfId="23268"/>
    <cellStyle name="60% — акцент6 2 4 2 7" xfId="40924"/>
    <cellStyle name="60% - Акцент6 2 4 2 8" xfId="23262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39487"/>
    <cellStyle name="60% - Акцент6 2 4 3 7" xfId="23269"/>
    <cellStyle name="60% — акцент6 2 4 3 7" xfId="40925"/>
    <cellStyle name="60% - Акцент6 2 4 3 8" xfId="25813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39493"/>
    <cellStyle name="60% - Акцент6 2 4 4 14" xfId="40926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39494"/>
    <cellStyle name="60% - Акцент6 2 4 4 7" xfId="25814"/>
    <cellStyle name="60% — акцент6 2 4 4 7" xfId="40927"/>
    <cellStyle name="60% - Акцент6 2 4 4 8" xfId="27465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39499"/>
    <cellStyle name="60% - Акцент6 2 4 5 13" xfId="40928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39500"/>
    <cellStyle name="60% - Акцент6 2 4 5 7" xfId="27466"/>
    <cellStyle name="60% — акцент6 2 4 5 7" xfId="40929"/>
    <cellStyle name="60% - Акцент6 2 4 5 8" xfId="2883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39476"/>
    <cellStyle name="60% — акцент6 2 4 55" xfId="39477"/>
    <cellStyle name="60% - Акцент6 2 4 56" xfId="40920"/>
    <cellStyle name="60% — акцент6 2 4 56" xfId="40921"/>
    <cellStyle name="60% - Акцент6 2 4 6" xfId="2874"/>
    <cellStyle name="60% — акцент6 2 4 6" xfId="2873"/>
    <cellStyle name="60% - Акцент6 2 4 6 10" xfId="40930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39505"/>
    <cellStyle name="60% - Акцент6 2 4 6 7" xfId="31522"/>
    <cellStyle name="60% — акцент6 2 4 6 7" xfId="40931"/>
    <cellStyle name="60% - Акцент6 2 4 6 8" xfId="35386"/>
    <cellStyle name="60% - Акцент6 2 4 6 9" xfId="39504"/>
    <cellStyle name="60% - Акцент6 2 4 7" xfId="2781"/>
    <cellStyle name="60% — акцент6 2 4 7" xfId="2782"/>
    <cellStyle name="60% - Акцент6 2 4 7 10" xfId="40932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39507"/>
    <cellStyle name="60% - Акцент6 2 4 7 5" xfId="28836"/>
    <cellStyle name="60% — акцент6 2 4 7 5" xfId="40933"/>
    <cellStyle name="60% - Акцент6 2 4 7 6" xfId="30271"/>
    <cellStyle name="60% - Акцент6 2 4 7 7" xfId="31523"/>
    <cellStyle name="60% - Акцент6 2 4 7 8" xfId="35388"/>
    <cellStyle name="60% - Акцент6 2 4 7 9" xfId="39506"/>
    <cellStyle name="60% - Акцент6 2 4 8" xfId="2933"/>
    <cellStyle name="60% — акцент6 2 4 8" xfId="2926"/>
    <cellStyle name="60% - Акцент6 2 4 8 10" xfId="40934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39508"/>
    <cellStyle name="60% - Акцент6 2 4 9" xfId="2678"/>
    <cellStyle name="60% — акцент6 2 4 9" xfId="2680"/>
    <cellStyle name="60% - Акцент6 2 4 9 10" xfId="40935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39509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39512"/>
    <cellStyle name="60% - Акцент6 2 5 10 9" xfId="40938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39511"/>
    <cellStyle name="60% - Акцент6 2 5 18" xfId="5710"/>
    <cellStyle name="60% — акцент6 2 5 18" xfId="40937"/>
    <cellStyle name="60% - Акцент6 2 5 19" xfId="6054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39524"/>
    <cellStyle name="60% - Акцент6 2 5 4 14" xfId="40939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0940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39529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39510"/>
    <cellStyle name="60% - Акцент6 2 5 56" xfId="40936"/>
    <cellStyle name="60% - Акцент6 2 5 6" xfId="2872"/>
    <cellStyle name="60% — акцент6 2 5 6" xfId="23315"/>
    <cellStyle name="60% - Акцент6 2 5 6 10" xfId="40941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39530"/>
    <cellStyle name="60% - Акцент6 2 5 7" xfId="2783"/>
    <cellStyle name="60% — акцент6 2 5 7" xfId="23317"/>
    <cellStyle name="60% - Акцент6 2 5 7 10" xfId="40942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39531"/>
    <cellStyle name="60% - Акцент6 2 5 8" xfId="2911"/>
    <cellStyle name="60% — акцент6 2 5 8" xfId="18445"/>
    <cellStyle name="60% - Акцент6 2 5 8 10" xfId="40943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39532"/>
    <cellStyle name="60% - Акцент6 2 5 9" xfId="2688"/>
    <cellStyle name="60% — акцент6 2 5 9" xfId="25821"/>
    <cellStyle name="60% - Акцент6 2 5 9 10" xfId="40944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39533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402"/>
    <cellStyle name="60% — акцент6 2 59" xfId="40852"/>
    <cellStyle name="60% - Акцент6 2 6" xfId="545"/>
    <cellStyle name="60% — акцент6 2 6" xfId="2818"/>
    <cellStyle name="60% - Акцент6 2 6 10" xfId="2447"/>
    <cellStyle name="60% — акцент6 2 6 10" xfId="40946"/>
    <cellStyle name="60% - Акцент6 2 6 10 2" xfId="23322"/>
    <cellStyle name="60% - Акцент6 2 6 10 3" xfId="25833"/>
    <cellStyle name="60% - Акцент6 2 6 10 4" xfId="30287"/>
    <cellStyle name="60% - Акцент6 2 6 11" xfId="3649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39537"/>
    <cellStyle name="60% - Акцент6 2 6 4 9" xfId="40947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39538"/>
    <cellStyle name="60% - Акцент6 2 6 5 8" xfId="40948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39534"/>
    <cellStyle name="60% - Акцент6 2 6 55" xfId="40945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39539"/>
    <cellStyle name="60% - Акцент6 2 6 6 8" xfId="40949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39540"/>
    <cellStyle name="60% - Акцент6 2 6 7 7" xfId="40950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39541"/>
    <cellStyle name="60% - Акцент6 2 6 8 6" xfId="40951"/>
    <cellStyle name="60% - Акцент6 2 6 9" xfId="3053"/>
    <cellStyle name="60% — акцент6 2 6 9" xfId="39535"/>
    <cellStyle name="60% - Акцент6 2 6 9 2" xfId="23333"/>
    <cellStyle name="60% - Акцент6 2 6 9 3" xfId="25841"/>
    <cellStyle name="60% - Акцент6 2 6 9 4" xfId="30295"/>
    <cellStyle name="60% - Акцент6 2 6 9 5" xfId="40952"/>
    <cellStyle name="60% - Акцент6 2 7" xfId="1686"/>
    <cellStyle name="60% — акцент6 2 7" xfId="2866"/>
    <cellStyle name="60% - Акцент6 2 7 10" xfId="23334"/>
    <cellStyle name="60% — акцент6 2 7 10" xfId="40954"/>
    <cellStyle name="60% - Акцент6 2 7 11" xfId="18449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39545"/>
    <cellStyle name="60% - Акцент6 2 7 2 7" xfId="40955"/>
    <cellStyle name="60% - Акцент6 2 7 20" xfId="39543"/>
    <cellStyle name="60% - Акцент6 2 7 21" xfId="40953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39547"/>
    <cellStyle name="60% - Акцент6 2 7 3 7" xfId="40956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39544"/>
    <cellStyle name="60% - Акцент6 2 8" xfId="2817"/>
    <cellStyle name="60% — акцент6 2 8" xfId="2804"/>
    <cellStyle name="60% - Акцент6 2 8 10" xfId="25847"/>
    <cellStyle name="60% — акцент6 2 8 10" xfId="40958"/>
    <cellStyle name="60% - Акцент6 2 8 11" xfId="27498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39549"/>
    <cellStyle name="60% - Акцент6 2 8 17" xfId="40957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39551"/>
    <cellStyle name="60% - Акцент6 2 8 2 7" xfId="40959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39553"/>
    <cellStyle name="60% - Акцент6 2 8 3 7" xfId="40960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39550"/>
    <cellStyle name="60% - Акцент6 2 9" xfId="2867"/>
    <cellStyle name="60% — акцент6 2 9" xfId="2902"/>
    <cellStyle name="60% - Акцент6 2 9 10" xfId="27503"/>
    <cellStyle name="60% — акцент6 2 9 10" xfId="40962"/>
    <cellStyle name="60% - Акцент6 2 9 11" xfId="28871"/>
    <cellStyle name="60% - Акцент6 2 9 12" xfId="30306"/>
    <cellStyle name="60% - Акцент6 2 9 13" xfId="31558"/>
    <cellStyle name="60% - Акцент6 2 9 14" xfId="35419"/>
    <cellStyle name="60% - Акцент6 2 9 15" xfId="39557"/>
    <cellStyle name="60% - Акцент6 2 9 16" xfId="40961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39559"/>
    <cellStyle name="60% - Акцент6 2 9 2 7" xfId="40963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39560"/>
    <cellStyle name="60% - Акцент6 2 9 3 7" xfId="40964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39558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39564"/>
    <cellStyle name="60% - Акцент6 3 10 5" xfId="40966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39565"/>
    <cellStyle name="60% - Акцент6 3 11 5" xfId="40967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39566"/>
    <cellStyle name="60% - Акцент6 3 12 5" xfId="40968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0969"/>
    <cellStyle name="60% - Акцент6 3 2 10 2" xfId="23373"/>
    <cellStyle name="60% - Акцент6 3 2 11" xfId="2719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39570"/>
    <cellStyle name="60% - Акцент6 3 2 2 14" xfId="40970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39572"/>
    <cellStyle name="60% - Акцент6 3 2 3 13" xfId="40971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39574"/>
    <cellStyle name="60% - Акцент6 3 2 4 12" xfId="40972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39576"/>
    <cellStyle name="60% - Акцент6 3 2 5 5" xfId="40973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39577"/>
    <cellStyle name="60% - Акцент6 3 2 6 5" xfId="40974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39578"/>
    <cellStyle name="60% - Акцент6 3 2 7 5" xfId="40975"/>
    <cellStyle name="60% - Акцент6 3 2 8" xfId="2868"/>
    <cellStyle name="60% — акцент6 3 2 8" xfId="35429"/>
    <cellStyle name="60% - Акцент6 3 2 8 2" xfId="23380"/>
    <cellStyle name="60% - Акцент6 3 2 8 3" xfId="39579"/>
    <cellStyle name="60% - Акцент6 3 2 8 4" xfId="40976"/>
    <cellStyle name="60% - Акцент6 3 2 9" xfId="2795"/>
    <cellStyle name="60% — акцент6 3 2 9" xfId="39568"/>
    <cellStyle name="60% - Акцент6 3 2 9 2" xfId="23381"/>
    <cellStyle name="60% - Акцент6 3 2 9 3" xfId="40977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39583"/>
    <cellStyle name="60% - Акцент6 3 3 2 13" xfId="40980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0981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39584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39585"/>
    <cellStyle name="60% - Акцент6 3 3 4 7" xfId="40982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39586"/>
    <cellStyle name="60% - Акцент6 3 3 5 6" xfId="40983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39581"/>
    <cellStyle name="60% - Акцент6 3 3 56" xfId="40978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39587"/>
    <cellStyle name="60% - Акцент6 3 3 6 5" xfId="40984"/>
    <cellStyle name="60% - Акцент6 3 3 7" xfId="2836"/>
    <cellStyle name="60% — акцент6 3 3 7" xfId="39582"/>
    <cellStyle name="60% - Акцент6 3 3 8" xfId="2862"/>
    <cellStyle name="60% — акцент6 3 3 8" xfId="40979"/>
    <cellStyle name="60% - Акцент6 3 3 9" xfId="2799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39590"/>
    <cellStyle name="60% - Акцент6 3 4 2 7" xfId="40987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39591"/>
    <cellStyle name="60% - Акцент6 3 4 3 5" xfId="40988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39592"/>
    <cellStyle name="60% - Акцент6 3 4 4 5" xfId="40989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39593"/>
    <cellStyle name="60% - Акцент6 3 4 5 5" xfId="40990"/>
    <cellStyle name="60% - Акцент6 3 4 50" xfId="30845"/>
    <cellStyle name="60% - Акцент6 3 4 51" xfId="31622"/>
    <cellStyle name="60% - Акцент6 3 4 52" xfId="35442"/>
    <cellStyle name="60% - Акцент6 3 4 53" xfId="39588"/>
    <cellStyle name="60% - Акцент6 3 4 54" xfId="40985"/>
    <cellStyle name="60% - Акцент6 3 4 6" xfId="2848"/>
    <cellStyle name="60% — акцент6 3 4 6" xfId="35443"/>
    <cellStyle name="60% - Акцент6 3 4 7" xfId="2835"/>
    <cellStyle name="60% — акцент6 3 4 7" xfId="39589"/>
    <cellStyle name="60% - Акцент6 3 4 8" xfId="2881"/>
    <cellStyle name="60% — акцент6 3 4 8" xfId="40986"/>
    <cellStyle name="60% - Акцент6 3 4 9" xfId="2742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39596"/>
    <cellStyle name="60% - Акцент6 3 5 2 12" xfId="40993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39597"/>
    <cellStyle name="60% - Акцент6 3 5 3 9" xfId="40994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39598"/>
    <cellStyle name="60% - Акцент6 3 5 4 8" xfId="40995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39594"/>
    <cellStyle name="60% - Акцент6 3 5 53" xfId="40991"/>
    <cellStyle name="60% - Акцент6 3 5 6" xfId="2837"/>
    <cellStyle name="60% — акцент6 3 5 6" xfId="35449"/>
    <cellStyle name="60% - Акцент6 3 5 7" xfId="2849"/>
    <cellStyle name="60% — акцент6 3 5 7" xfId="39595"/>
    <cellStyle name="60% - Акцент6 3 5 8" xfId="2808"/>
    <cellStyle name="60% — акцент6 3 5 8" xfId="40992"/>
    <cellStyle name="60% - Акцент6 3 5 9" xfId="2904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39563"/>
    <cellStyle name="60% — акцент6 3 56" xfId="40965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39599"/>
    <cellStyle name="60% - Акцент6 3 6 15" xfId="40996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39600"/>
    <cellStyle name="60% - Акцент6 3 6 8" xfId="28899"/>
    <cellStyle name="60% — акцент6 3 6 8" xfId="40997"/>
    <cellStyle name="60% - Акцент6 3 6 9" xfId="3033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39602"/>
    <cellStyle name="60% — акцент6 3 7 4" xfId="27533"/>
    <cellStyle name="60% - Акцент6 3 7 5" xfId="40998"/>
    <cellStyle name="60% — акцент6 3 7 5" xfId="28901"/>
    <cellStyle name="60% — акцент6 3 7 6" xfId="35456"/>
    <cellStyle name="60% — акцент6 3 7 7" xfId="39603"/>
    <cellStyle name="60% — акцент6 3 7 8" xfId="40999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39604"/>
    <cellStyle name="60% - Акцент6 3 8 5" xfId="41000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39605"/>
    <cellStyle name="60% - Акцент6 3 9 5" xfId="41001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0" xfId="41002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CCFFCC"/>
      <color rgb="FFFFCCFF"/>
      <color rgb="FFCCFFFF"/>
      <color rgb="FFF86879"/>
      <color rgb="FFFFCC99"/>
      <color rgb="FFFFCC66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7"/>
  <sheetViews>
    <sheetView tabSelected="1" view="pageBreakPreview" zoomScale="64" zoomScaleNormal="80" zoomScaleSheetLayoutView="64" workbookViewId="0">
      <pane xSplit="8" ySplit="6" topLeftCell="I7" activePane="bottomRight" state="frozen"/>
      <selection pane="topRight" activeCell="K1" sqref="K1"/>
      <selection pane="bottomLeft" activeCell="A6" sqref="A6"/>
      <selection pane="bottomRight" activeCell="A3" sqref="A3:U3"/>
    </sheetView>
  </sheetViews>
  <sheetFormatPr defaultColWidth="9.140625" defaultRowHeight="12.75" customHeight="1"/>
  <cols>
    <col min="1" max="1" width="11.28515625" style="2" customWidth="1"/>
    <col min="2" max="2" width="35.5703125" style="1" customWidth="1"/>
    <col min="3" max="3" width="39.42578125" style="1" customWidth="1"/>
    <col min="4" max="4" width="35.140625" style="3" customWidth="1"/>
    <col min="5" max="5" width="9.28515625" style="20" customWidth="1"/>
    <col min="6" max="6" width="10" style="20" customWidth="1"/>
    <col min="7" max="7" width="9.85546875" style="20" customWidth="1"/>
    <col min="8" max="8" width="9.42578125" style="20" customWidth="1"/>
    <col min="9" max="9" width="12.85546875" style="1" customWidth="1"/>
    <col min="10" max="10" width="13.42578125" style="1" customWidth="1"/>
    <col min="11" max="11" width="15" style="1" customWidth="1"/>
    <col min="12" max="12" width="13" style="1" customWidth="1"/>
    <col min="13" max="13" width="13.42578125" style="1" customWidth="1"/>
    <col min="14" max="14" width="15.85546875" style="1" customWidth="1"/>
    <col min="15" max="15" width="16.7109375" style="1" customWidth="1"/>
    <col min="16" max="16" width="16.5703125" style="1" customWidth="1"/>
    <col min="17" max="17" width="17.28515625" style="1" customWidth="1"/>
    <col min="18" max="18" width="17.5703125" style="1" customWidth="1"/>
    <col min="19" max="19" width="14.85546875" style="3" customWidth="1"/>
    <col min="20" max="20" width="16.42578125" style="3" customWidth="1"/>
    <col min="21" max="21" width="17.28515625" style="3" customWidth="1"/>
    <col min="22" max="22" width="26" style="1" customWidth="1"/>
    <col min="23" max="23" width="19.140625" style="1" customWidth="1"/>
    <col min="24" max="16384" width="9.140625" style="1"/>
  </cols>
  <sheetData>
    <row r="1" spans="1:23" ht="23.25" customHeight="1">
      <c r="T1" s="226" t="s">
        <v>426</v>
      </c>
    </row>
    <row r="2" spans="1:23" ht="23.25" customHeight="1">
      <c r="T2" s="226" t="s">
        <v>425</v>
      </c>
    </row>
    <row r="3" spans="1:23" ht="84.75" customHeight="1">
      <c r="A3" s="201" t="s">
        <v>424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3">
      <c r="A4" s="7"/>
      <c r="B4" s="6"/>
      <c r="C4" s="6"/>
      <c r="D4" s="15"/>
      <c r="E4" s="21"/>
      <c r="F4" s="21"/>
      <c r="G4" s="21"/>
      <c r="H4" s="21"/>
      <c r="I4" s="6"/>
      <c r="J4" s="6"/>
      <c r="K4" s="6"/>
      <c r="L4" s="6"/>
      <c r="M4" s="6"/>
      <c r="N4" s="6"/>
      <c r="O4" s="6"/>
      <c r="P4" s="6"/>
      <c r="Q4" s="6"/>
      <c r="R4" s="6"/>
      <c r="S4" s="8"/>
    </row>
    <row r="5" spans="1:23" ht="99" customHeight="1">
      <c r="A5" s="218" t="s">
        <v>0</v>
      </c>
      <c r="B5" s="209" t="s">
        <v>289</v>
      </c>
      <c r="C5" s="209" t="s">
        <v>143</v>
      </c>
      <c r="D5" s="211" t="s">
        <v>288</v>
      </c>
      <c r="E5" s="199" t="s">
        <v>142</v>
      </c>
      <c r="F5" s="200"/>
      <c r="G5" s="199" t="s">
        <v>141</v>
      </c>
      <c r="H5" s="200"/>
      <c r="I5" s="214" t="s">
        <v>418</v>
      </c>
      <c r="J5" s="214"/>
      <c r="K5" s="214"/>
      <c r="L5" s="214"/>
      <c r="M5" s="215"/>
      <c r="N5" s="213" t="s">
        <v>377</v>
      </c>
      <c r="O5" s="214"/>
      <c r="P5" s="214"/>
      <c r="Q5" s="214"/>
      <c r="R5" s="215"/>
      <c r="S5" s="209" t="s">
        <v>310</v>
      </c>
      <c r="T5" s="209" t="s">
        <v>395</v>
      </c>
      <c r="U5" s="216" t="s">
        <v>396</v>
      </c>
    </row>
    <row r="6" spans="1:23" s="5" customFormat="1" ht="43.5" customHeight="1">
      <c r="A6" s="219"/>
      <c r="B6" s="210"/>
      <c r="C6" s="210"/>
      <c r="D6" s="212"/>
      <c r="E6" s="24" t="s">
        <v>422</v>
      </c>
      <c r="F6" s="24" t="s">
        <v>423</v>
      </c>
      <c r="G6" s="24" t="s">
        <v>5</v>
      </c>
      <c r="H6" s="24" t="s">
        <v>140</v>
      </c>
      <c r="I6" s="25" t="s">
        <v>378</v>
      </c>
      <c r="J6" s="25" t="s">
        <v>1</v>
      </c>
      <c r="K6" s="25" t="s">
        <v>2</v>
      </c>
      <c r="L6" s="25" t="s">
        <v>3</v>
      </c>
      <c r="M6" s="26" t="s">
        <v>139</v>
      </c>
      <c r="N6" s="27" t="s">
        <v>378</v>
      </c>
      <c r="O6" s="25" t="s">
        <v>1</v>
      </c>
      <c r="P6" s="25" t="s">
        <v>2</v>
      </c>
      <c r="Q6" s="25" t="s">
        <v>3</v>
      </c>
      <c r="R6" s="28" t="s">
        <v>139</v>
      </c>
      <c r="S6" s="210"/>
      <c r="T6" s="210"/>
      <c r="U6" s="217"/>
    </row>
    <row r="7" spans="1:23" s="5" customFormat="1" ht="12.75" customHeight="1">
      <c r="A7" s="29"/>
      <c r="B7" s="30"/>
      <c r="C7" s="30"/>
      <c r="D7" s="31"/>
      <c r="E7" s="31"/>
      <c r="F7" s="31"/>
      <c r="G7" s="31"/>
      <c r="H7" s="31"/>
      <c r="I7" s="32"/>
      <c r="J7" s="30"/>
      <c r="K7" s="30"/>
      <c r="L7" s="30"/>
      <c r="M7" s="33"/>
      <c r="N7" s="32"/>
      <c r="O7" s="30"/>
      <c r="P7" s="30"/>
      <c r="Q7" s="30"/>
      <c r="R7" s="33"/>
      <c r="S7" s="32"/>
      <c r="T7" s="34"/>
      <c r="U7" s="35"/>
    </row>
    <row r="8" spans="1:23" s="5" customFormat="1" ht="30.75" customHeight="1">
      <c r="A8" s="36" t="s">
        <v>138</v>
      </c>
      <c r="B8" s="37" t="s">
        <v>137</v>
      </c>
      <c r="C8" s="38"/>
      <c r="D8" s="39"/>
      <c r="E8" s="81"/>
      <c r="F8" s="80"/>
      <c r="G8" s="80"/>
      <c r="H8" s="82"/>
      <c r="I8" s="95">
        <f>SUM(I9:I12)</f>
        <v>39267.381000000001</v>
      </c>
      <c r="J8" s="80">
        <f>SUM(J9:J12)</f>
        <v>42314.078999999998</v>
      </c>
      <c r="K8" s="80">
        <f t="shared" ref="K8:L8" si="0">SUM(K9:K12)</f>
        <v>43434.558000000005</v>
      </c>
      <c r="L8" s="80">
        <f t="shared" si="0"/>
        <v>43434.558000000005</v>
      </c>
      <c r="M8" s="82">
        <f t="shared" ref="M8:M71" si="1">I8+J8+K8+L8</f>
        <v>168450.576</v>
      </c>
      <c r="N8" s="95">
        <f>SUM(N9:N12)</f>
        <v>5735284.7357599996</v>
      </c>
      <c r="O8" s="80">
        <f>SUM(O9:O12)</f>
        <v>6318301.6622099997</v>
      </c>
      <c r="P8" s="80">
        <f>SUM(P9:P12)</f>
        <v>6299777.0633199997</v>
      </c>
      <c r="Q8" s="80">
        <f t="shared" ref="Q8" si="2">SUM(Q9:Q12)</f>
        <v>6299777.0633199997</v>
      </c>
      <c r="R8" s="82">
        <f t="shared" ref="R8:R71" si="3">N8+O8+P8+Q8</f>
        <v>24653140.524609998</v>
      </c>
      <c r="S8" s="96">
        <v>2694799.3250599997</v>
      </c>
      <c r="T8" s="97">
        <f>Q8/3</f>
        <v>2099925.6877733334</v>
      </c>
      <c r="U8" s="98">
        <f>R8+S8-T8</f>
        <v>25248014.161896665</v>
      </c>
    </row>
    <row r="9" spans="1:23" s="4" customFormat="1" ht="30.75" customHeight="1">
      <c r="A9" s="36"/>
      <c r="B9" s="16" t="s">
        <v>42</v>
      </c>
      <c r="C9" s="16" t="s">
        <v>136</v>
      </c>
      <c r="D9" s="23" t="s">
        <v>144</v>
      </c>
      <c r="E9" s="81">
        <v>401.64</v>
      </c>
      <c r="F9" s="80">
        <v>401.64</v>
      </c>
      <c r="G9" s="80">
        <v>59.17</v>
      </c>
      <c r="H9" s="82">
        <v>70.12</v>
      </c>
      <c r="I9" s="99">
        <v>5616.8099999999995</v>
      </c>
      <c r="J9" s="100">
        <v>6858.04</v>
      </c>
      <c r="K9" s="100">
        <v>7742.0770000000002</v>
      </c>
      <c r="L9" s="100">
        <v>7742.0770000000002</v>
      </c>
      <c r="M9" s="82">
        <f t="shared" si="1"/>
        <v>27959.004000000001</v>
      </c>
      <c r="N9" s="96">
        <f>I9*(E9-G9)</f>
        <v>1923588.9206999997</v>
      </c>
      <c r="O9" s="101">
        <f>J9*(E9-G9)</f>
        <v>2348672.9587999997</v>
      </c>
      <c r="P9" s="101">
        <f>(F9-H9)*K9</f>
        <v>2566653.3670399999</v>
      </c>
      <c r="Q9" s="101">
        <f>(F9-H9)*L9</f>
        <v>2566653.3670399999</v>
      </c>
      <c r="R9" s="82">
        <f t="shared" si="3"/>
        <v>9405568.6135799997</v>
      </c>
      <c r="S9" s="96"/>
      <c r="T9" s="97"/>
      <c r="U9" s="98"/>
      <c r="V9" s="5"/>
      <c r="W9" s="5"/>
    </row>
    <row r="10" spans="1:23" ht="30.75" customHeight="1">
      <c r="A10" s="36"/>
      <c r="B10" s="16" t="s">
        <v>42</v>
      </c>
      <c r="C10" s="16" t="s">
        <v>136</v>
      </c>
      <c r="D10" s="23" t="s">
        <v>145</v>
      </c>
      <c r="E10" s="81">
        <v>94.66</v>
      </c>
      <c r="F10" s="80">
        <v>94.66</v>
      </c>
      <c r="G10" s="80">
        <v>48.33</v>
      </c>
      <c r="H10" s="82">
        <v>57.27</v>
      </c>
      <c r="I10" s="99">
        <v>4427.3500000000004</v>
      </c>
      <c r="J10" s="100">
        <v>5268.7039999999997</v>
      </c>
      <c r="K10" s="100">
        <v>5572.7870000000003</v>
      </c>
      <c r="L10" s="100">
        <v>5572.7870000000003</v>
      </c>
      <c r="M10" s="82">
        <f t="shared" si="1"/>
        <v>20841.628000000001</v>
      </c>
      <c r="N10" s="96">
        <f>I10*(E10-G10)</f>
        <v>205119.12550000002</v>
      </c>
      <c r="O10" s="101">
        <f>J10*(E10-G10)</f>
        <v>244099.05631999997</v>
      </c>
      <c r="P10" s="101">
        <f>(F10-H10)*K10</f>
        <v>208366.50592999998</v>
      </c>
      <c r="Q10" s="101">
        <f>(F10-H10)*L10</f>
        <v>208366.50592999998</v>
      </c>
      <c r="R10" s="82">
        <f t="shared" si="3"/>
        <v>865951.19368000003</v>
      </c>
      <c r="S10" s="96"/>
      <c r="T10" s="97"/>
      <c r="U10" s="98"/>
      <c r="V10" s="5"/>
      <c r="W10" s="5"/>
    </row>
    <row r="11" spans="1:23" ht="30.75" customHeight="1">
      <c r="A11" s="36"/>
      <c r="B11" s="16" t="s">
        <v>42</v>
      </c>
      <c r="C11" s="16" t="s">
        <v>195</v>
      </c>
      <c r="D11" s="23" t="s">
        <v>144</v>
      </c>
      <c r="E11" s="81">
        <v>170.3</v>
      </c>
      <c r="F11" s="80">
        <v>170.3</v>
      </c>
      <c r="G11" s="80">
        <v>34.119999999999997</v>
      </c>
      <c r="H11" s="82">
        <v>40.43</v>
      </c>
      <c r="I11" s="99">
        <v>14858.895</v>
      </c>
      <c r="J11" s="100">
        <v>15347.842000000001</v>
      </c>
      <c r="K11" s="100">
        <v>15059.847</v>
      </c>
      <c r="L11" s="100">
        <v>15059.847</v>
      </c>
      <c r="M11" s="82">
        <f t="shared" si="1"/>
        <v>60326.431000000004</v>
      </c>
      <c r="N11" s="96">
        <f>I11*(E11-G11)</f>
        <v>2023484.3211000001</v>
      </c>
      <c r="O11" s="101">
        <f>J11*(E11-G11)</f>
        <v>2090069.1235600002</v>
      </c>
      <c r="P11" s="101">
        <f>(F11-H11)*K11</f>
        <v>1955822.3298899999</v>
      </c>
      <c r="Q11" s="101">
        <f>(F11-H11)*L11</f>
        <v>1955822.3298899999</v>
      </c>
      <c r="R11" s="82">
        <f t="shared" si="3"/>
        <v>8025198.1044399999</v>
      </c>
      <c r="S11" s="96"/>
      <c r="T11" s="97"/>
      <c r="U11" s="98"/>
      <c r="V11" s="5"/>
      <c r="W11" s="5"/>
    </row>
    <row r="12" spans="1:23" ht="30.75" customHeight="1">
      <c r="A12" s="36"/>
      <c r="B12" s="16" t="s">
        <v>42</v>
      </c>
      <c r="C12" s="16" t="s">
        <v>195</v>
      </c>
      <c r="D12" s="23" t="s">
        <v>145</v>
      </c>
      <c r="E12" s="81">
        <v>142.82</v>
      </c>
      <c r="F12" s="80">
        <v>142.82</v>
      </c>
      <c r="G12" s="80">
        <v>32.61</v>
      </c>
      <c r="H12" s="82">
        <v>38.64</v>
      </c>
      <c r="I12" s="99">
        <v>14364.326000000001</v>
      </c>
      <c r="J12" s="100">
        <v>14839.492999999999</v>
      </c>
      <c r="K12" s="100">
        <v>15059.847</v>
      </c>
      <c r="L12" s="100">
        <v>15059.847</v>
      </c>
      <c r="M12" s="82">
        <f t="shared" si="1"/>
        <v>59323.512999999999</v>
      </c>
      <c r="N12" s="96">
        <f>I12*(E12-G12)</f>
        <v>1583092.36846</v>
      </c>
      <c r="O12" s="101">
        <f>J12*(E12-G12)</f>
        <v>1635460.5235299997</v>
      </c>
      <c r="P12" s="101">
        <f>(F12-H12)*K12</f>
        <v>1568934.8604599999</v>
      </c>
      <c r="Q12" s="101">
        <f>(F12-H12)*L12</f>
        <v>1568934.8604599999</v>
      </c>
      <c r="R12" s="82">
        <f t="shared" si="3"/>
        <v>6356422.6129099997</v>
      </c>
      <c r="S12" s="96"/>
      <c r="T12" s="97"/>
      <c r="U12" s="98"/>
      <c r="V12" s="5"/>
      <c r="W12" s="5"/>
    </row>
    <row r="13" spans="1:23" ht="30.75" customHeight="1">
      <c r="A13" s="36" t="s">
        <v>296</v>
      </c>
      <c r="B13" s="37" t="s">
        <v>297</v>
      </c>
      <c r="C13" s="16"/>
      <c r="D13" s="23"/>
      <c r="E13" s="81">
        <v>0</v>
      </c>
      <c r="F13" s="80"/>
      <c r="G13" s="80"/>
      <c r="H13" s="82"/>
      <c r="I13" s="102">
        <f t="shared" ref="I13:J13" si="4">SUM(I14)</f>
        <v>7292.8649999999998</v>
      </c>
      <c r="J13" s="103">
        <f t="shared" si="4"/>
        <v>6402.1379999999999</v>
      </c>
      <c r="K13" s="103">
        <f t="shared" ref="K13:L13" si="5">SUM(K14)</f>
        <v>3766.8339999999998</v>
      </c>
      <c r="L13" s="103">
        <f t="shared" si="5"/>
        <v>7586.7219999999998</v>
      </c>
      <c r="M13" s="82">
        <f t="shared" si="1"/>
        <v>25048.559000000001</v>
      </c>
      <c r="N13" s="95">
        <f>SUM(N14)</f>
        <v>372123.37595483934</v>
      </c>
      <c r="O13" s="80">
        <f>SUM(O14)</f>
        <v>326673.42750602996</v>
      </c>
      <c r="P13" s="80">
        <f>SUM(P14)</f>
        <v>166063.4281007486</v>
      </c>
      <c r="Q13" s="80">
        <f t="shared" ref="Q13" si="6">SUM(Q14)</f>
        <v>334465.77772404294</v>
      </c>
      <c r="R13" s="82">
        <f t="shared" si="3"/>
        <v>1199326.0092856607</v>
      </c>
      <c r="S13" s="96">
        <v>140404.93514666666</v>
      </c>
      <c r="T13" s="97">
        <f>Q13/3</f>
        <v>111488.59257468098</v>
      </c>
      <c r="U13" s="98">
        <f>R13+S13-T13</f>
        <v>1228242.3518576464</v>
      </c>
      <c r="V13" s="5"/>
      <c r="W13" s="5"/>
    </row>
    <row r="14" spans="1:23" ht="51" customHeight="1">
      <c r="A14" s="36"/>
      <c r="B14" s="16" t="s">
        <v>67</v>
      </c>
      <c r="C14" s="16" t="s">
        <v>348</v>
      </c>
      <c r="D14" s="23" t="s">
        <v>175</v>
      </c>
      <c r="E14" s="81">
        <v>88.525677282499998</v>
      </c>
      <c r="F14" s="80">
        <v>88.525677282499998</v>
      </c>
      <c r="G14" s="80">
        <v>37.5</v>
      </c>
      <c r="H14" s="82">
        <v>44.44</v>
      </c>
      <c r="I14" s="99">
        <v>7292.8649999999998</v>
      </c>
      <c r="J14" s="100">
        <v>6402.1379999999999</v>
      </c>
      <c r="K14" s="100">
        <v>3766.8339999999998</v>
      </c>
      <c r="L14" s="100">
        <v>7586.7219999999998</v>
      </c>
      <c r="M14" s="82">
        <f t="shared" si="1"/>
        <v>25048.559000000001</v>
      </c>
      <c r="N14" s="96">
        <f>I14*(E14-G14)</f>
        <v>372123.37595483934</v>
      </c>
      <c r="O14" s="101">
        <f>J14*(E14-G14)</f>
        <v>326673.42750602996</v>
      </c>
      <c r="P14" s="101">
        <f>(F14-H14)*K14</f>
        <v>166063.4281007486</v>
      </c>
      <c r="Q14" s="101">
        <f>(F14-H14)*L14</f>
        <v>334465.77772404294</v>
      </c>
      <c r="R14" s="82">
        <f t="shared" si="3"/>
        <v>1199326.0092856607</v>
      </c>
      <c r="S14" s="96"/>
      <c r="T14" s="97"/>
      <c r="U14" s="98"/>
      <c r="V14" s="5"/>
      <c r="W14" s="5"/>
    </row>
    <row r="15" spans="1:23" ht="30.75" customHeight="1">
      <c r="A15" s="36" t="s">
        <v>135</v>
      </c>
      <c r="B15" s="37" t="s">
        <v>134</v>
      </c>
      <c r="C15" s="16"/>
      <c r="D15" s="23"/>
      <c r="E15" s="81">
        <v>0</v>
      </c>
      <c r="F15" s="80"/>
      <c r="G15" s="80"/>
      <c r="H15" s="82"/>
      <c r="I15" s="102">
        <f>SUM(I16:I17)</f>
        <v>759022.71100000001</v>
      </c>
      <c r="J15" s="103">
        <f>SUM(J16:J17)</f>
        <v>718500.36400000006</v>
      </c>
      <c r="K15" s="103">
        <f t="shared" ref="K15:L15" si="7">SUM(K16:K17)</f>
        <v>689296.75</v>
      </c>
      <c r="L15" s="103">
        <f t="shared" si="7"/>
        <v>689296.75</v>
      </c>
      <c r="M15" s="82">
        <f t="shared" si="1"/>
        <v>2856116.5750000002</v>
      </c>
      <c r="N15" s="95">
        <f>SUM(N16:N17)</f>
        <v>17158718.909389999</v>
      </c>
      <c r="O15" s="80">
        <f>SUM(O16:O17)</f>
        <v>16099789.01186</v>
      </c>
      <c r="P15" s="80">
        <f t="shared" ref="P15:Q15" si="8">SUM(P16:P17)</f>
        <v>11201037.3575</v>
      </c>
      <c r="Q15" s="80">
        <f t="shared" si="8"/>
        <v>11201037.3575</v>
      </c>
      <c r="R15" s="82">
        <f t="shared" si="3"/>
        <v>55660582.636250004</v>
      </c>
      <c r="S15" s="96">
        <v>5636986.8483333336</v>
      </c>
      <c r="T15" s="97">
        <f>Q15/3</f>
        <v>3733679.1191666666</v>
      </c>
      <c r="U15" s="98">
        <f>R15+S15-T15</f>
        <v>57563890.365416676</v>
      </c>
      <c r="V15" s="5"/>
      <c r="W15" s="5"/>
    </row>
    <row r="16" spans="1:23" ht="30.75" customHeight="1">
      <c r="A16" s="36"/>
      <c r="B16" s="16" t="s">
        <v>133</v>
      </c>
      <c r="C16" s="16" t="s">
        <v>37</v>
      </c>
      <c r="D16" s="23" t="s">
        <v>144</v>
      </c>
      <c r="E16" s="81">
        <v>97.63</v>
      </c>
      <c r="F16" s="80">
        <v>97.63</v>
      </c>
      <c r="G16" s="80">
        <v>50.04</v>
      </c>
      <c r="H16" s="82">
        <v>59.3</v>
      </c>
      <c r="I16" s="99">
        <v>305032.48099999997</v>
      </c>
      <c r="J16" s="100">
        <v>285327.19400000002</v>
      </c>
      <c r="K16" s="100">
        <v>291187.75</v>
      </c>
      <c r="L16" s="100">
        <v>291187.75</v>
      </c>
      <c r="M16" s="82">
        <f t="shared" si="1"/>
        <v>1172735.175</v>
      </c>
      <c r="N16" s="96">
        <f>I16*(E16-G16)</f>
        <v>14516495.770789998</v>
      </c>
      <c r="O16" s="101">
        <f>J16*(E16-G16)</f>
        <v>13578721.162459999</v>
      </c>
      <c r="P16" s="101">
        <f>(F16-H16)*K16</f>
        <v>11161226.4575</v>
      </c>
      <c r="Q16" s="101">
        <f>(F16-H16)*L16</f>
        <v>11161226.4575</v>
      </c>
      <c r="R16" s="82">
        <f t="shared" si="3"/>
        <v>50417669.848249987</v>
      </c>
      <c r="S16" s="96"/>
      <c r="T16" s="97"/>
      <c r="U16" s="98"/>
      <c r="V16" s="5"/>
      <c r="W16" s="5"/>
    </row>
    <row r="17" spans="1:23" ht="30.75" customHeight="1">
      <c r="A17" s="36"/>
      <c r="B17" s="16" t="s">
        <v>133</v>
      </c>
      <c r="C17" s="16" t="s">
        <v>37</v>
      </c>
      <c r="D17" s="23" t="s">
        <v>145</v>
      </c>
      <c r="E17" s="81">
        <v>36.72</v>
      </c>
      <c r="F17" s="80">
        <v>36.72</v>
      </c>
      <c r="G17" s="80">
        <v>30.9</v>
      </c>
      <c r="H17" s="82">
        <v>36.619999999999997</v>
      </c>
      <c r="I17" s="99">
        <v>453990.23000000004</v>
      </c>
      <c r="J17" s="100">
        <v>433173.17000000004</v>
      </c>
      <c r="K17" s="100">
        <v>398109</v>
      </c>
      <c r="L17" s="100">
        <v>398109</v>
      </c>
      <c r="M17" s="82">
        <f t="shared" si="1"/>
        <v>1683381.4000000001</v>
      </c>
      <c r="N17" s="96">
        <f>I17*(E17-G17)</f>
        <v>2642223.1386000002</v>
      </c>
      <c r="O17" s="101">
        <f>J17*(E17-G17)</f>
        <v>2521067.8494000002</v>
      </c>
      <c r="P17" s="101">
        <f>(F17-H17)*K17</f>
        <v>39810.900000000569</v>
      </c>
      <c r="Q17" s="101">
        <f>(F17-H17)*L17</f>
        <v>39810.900000000569</v>
      </c>
      <c r="R17" s="82">
        <f t="shared" si="3"/>
        <v>5242912.7880000006</v>
      </c>
      <c r="S17" s="96"/>
      <c r="T17" s="97"/>
      <c r="U17" s="98"/>
      <c r="V17" s="5"/>
      <c r="W17" s="5"/>
    </row>
    <row r="18" spans="1:23" ht="30.75" customHeight="1">
      <c r="A18" s="36" t="s">
        <v>373</v>
      </c>
      <c r="B18" s="37" t="s">
        <v>374</v>
      </c>
      <c r="C18" s="16"/>
      <c r="D18" s="23"/>
      <c r="E18" s="81"/>
      <c r="F18" s="80"/>
      <c r="G18" s="80"/>
      <c r="H18" s="82"/>
      <c r="I18" s="102">
        <f>SUM(I19)</f>
        <v>1993750</v>
      </c>
      <c r="J18" s="103">
        <f t="shared" ref="J18:L18" si="9">SUM(J19)</f>
        <v>1993750</v>
      </c>
      <c r="K18" s="103">
        <f t="shared" si="9"/>
        <v>1993750</v>
      </c>
      <c r="L18" s="103">
        <f t="shared" si="9"/>
        <v>1993750</v>
      </c>
      <c r="M18" s="82">
        <f>I18+J18+K18+L18</f>
        <v>7975000</v>
      </c>
      <c r="N18" s="95">
        <f>SUM(N19)</f>
        <v>12301437.500000004</v>
      </c>
      <c r="O18" s="95">
        <f t="shared" ref="O18:Q18" si="10">SUM(O19)</f>
        <v>12301437.500000004</v>
      </c>
      <c r="P18" s="95">
        <f t="shared" si="10"/>
        <v>0</v>
      </c>
      <c r="Q18" s="95">
        <f t="shared" si="10"/>
        <v>0</v>
      </c>
      <c r="R18" s="82">
        <f t="shared" si="3"/>
        <v>24602875.000000007</v>
      </c>
      <c r="S18" s="96">
        <v>558250.00000000198</v>
      </c>
      <c r="T18" s="97">
        <f>Q18/3</f>
        <v>0</v>
      </c>
      <c r="U18" s="98">
        <f>R18+S18-T18</f>
        <v>25161125.000000011</v>
      </c>
      <c r="V18" s="5"/>
      <c r="W18" s="5"/>
    </row>
    <row r="19" spans="1:23" ht="30.75" customHeight="1">
      <c r="A19" s="36"/>
      <c r="B19" s="16" t="s">
        <v>380</v>
      </c>
      <c r="C19" s="16"/>
      <c r="D19" s="23" t="s">
        <v>145</v>
      </c>
      <c r="E19" s="81">
        <v>39.5</v>
      </c>
      <c r="F19" s="80">
        <v>39.5</v>
      </c>
      <c r="G19" s="80">
        <v>33.33</v>
      </c>
      <c r="H19" s="82">
        <v>39.5</v>
      </c>
      <c r="I19" s="99">
        <v>1993750</v>
      </c>
      <c r="J19" s="100">
        <v>1993750</v>
      </c>
      <c r="K19" s="100">
        <v>1993750</v>
      </c>
      <c r="L19" s="100">
        <v>1993750</v>
      </c>
      <c r="M19" s="82">
        <f t="shared" si="1"/>
        <v>7975000</v>
      </c>
      <c r="N19" s="96">
        <f>I19*(E19-G19)</f>
        <v>12301437.500000004</v>
      </c>
      <c r="O19" s="101">
        <f>J19*(E19-G19)</f>
        <v>12301437.500000004</v>
      </c>
      <c r="P19" s="101">
        <f>(F19-H19)*K19</f>
        <v>0</v>
      </c>
      <c r="Q19" s="101">
        <f>(F19-H19)*L19</f>
        <v>0</v>
      </c>
      <c r="R19" s="82">
        <f t="shared" si="3"/>
        <v>24602875.000000007</v>
      </c>
      <c r="S19" s="96"/>
      <c r="T19" s="97"/>
      <c r="U19" s="98"/>
      <c r="V19" s="5"/>
      <c r="W19" s="5"/>
    </row>
    <row r="20" spans="1:23" s="2" customFormat="1" ht="30.75" customHeight="1">
      <c r="A20" s="36" t="s">
        <v>146</v>
      </c>
      <c r="B20" s="37" t="s">
        <v>147</v>
      </c>
      <c r="C20" s="16"/>
      <c r="D20" s="23"/>
      <c r="E20" s="81"/>
      <c r="F20" s="80"/>
      <c r="G20" s="80"/>
      <c r="H20" s="82"/>
      <c r="I20" s="102">
        <f>SUM(I21:I22)</f>
        <v>684946.74300000002</v>
      </c>
      <c r="J20" s="103">
        <f t="shared" ref="J20" si="11">SUM(J21:J22)</f>
        <v>664449.598</v>
      </c>
      <c r="K20" s="103">
        <f t="shared" ref="K20:L20" si="12">SUM(K21:K22)</f>
        <v>650108</v>
      </c>
      <c r="L20" s="103">
        <f t="shared" si="12"/>
        <v>650108</v>
      </c>
      <c r="M20" s="82">
        <f t="shared" si="1"/>
        <v>2649612.341</v>
      </c>
      <c r="N20" s="95">
        <f>SUM(N21:N22)</f>
        <v>8015529.471514158</v>
      </c>
      <c r="O20" s="80">
        <f>SUM(O21:O22)</f>
        <v>7752598.2319872566</v>
      </c>
      <c r="P20" s="80">
        <f t="shared" ref="P20:Q20" si="13">SUM(P21:P22)</f>
        <v>3429447.641008928</v>
      </c>
      <c r="Q20" s="80">
        <f t="shared" si="13"/>
        <v>3429437.7769899508</v>
      </c>
      <c r="R20" s="82">
        <f t="shared" si="3"/>
        <v>22627013.121500295</v>
      </c>
      <c r="S20" s="96">
        <v>3045599.9866666668</v>
      </c>
      <c r="T20" s="97">
        <f>Q20/3</f>
        <v>1143145.9256633169</v>
      </c>
      <c r="U20" s="98">
        <f>R20+S20-T20</f>
        <v>24529467.182503644</v>
      </c>
      <c r="V20" s="5"/>
      <c r="W20" s="5"/>
    </row>
    <row r="21" spans="1:23" ht="30.75" customHeight="1">
      <c r="A21" s="36"/>
      <c r="B21" s="16" t="s">
        <v>39</v>
      </c>
      <c r="C21" s="16" t="s">
        <v>37</v>
      </c>
      <c r="D21" s="23" t="s">
        <v>144</v>
      </c>
      <c r="E21" s="81">
        <v>56.831113575000003</v>
      </c>
      <c r="F21" s="80">
        <v>56.831113575000003</v>
      </c>
      <c r="G21" s="80">
        <v>38.32</v>
      </c>
      <c r="H21" s="82">
        <v>45.41</v>
      </c>
      <c r="I21" s="99">
        <v>252492.24800000002</v>
      </c>
      <c r="J21" s="100">
        <v>242797.54499999998</v>
      </c>
      <c r="K21" s="100">
        <v>245049</v>
      </c>
      <c r="L21" s="100">
        <v>245048</v>
      </c>
      <c r="M21" s="82">
        <f t="shared" si="1"/>
        <v>985386.79300000006</v>
      </c>
      <c r="N21" s="96">
        <f>I21*(E21-G21)</f>
        <v>4673912.6795350676</v>
      </c>
      <c r="O21" s="101">
        <f>J21*(E21-G21)</f>
        <v>4494452.9312261734</v>
      </c>
      <c r="P21" s="101">
        <f>(F21-H21)*K21</f>
        <v>2798732.4604401765</v>
      </c>
      <c r="Q21" s="101">
        <f>(F21-H21)*L21</f>
        <v>2798721.0393266017</v>
      </c>
      <c r="R21" s="82">
        <f t="shared" si="3"/>
        <v>14765819.110528018</v>
      </c>
      <c r="S21" s="96"/>
      <c r="T21" s="97"/>
      <c r="U21" s="98"/>
      <c r="V21" s="5"/>
      <c r="W21" s="5"/>
    </row>
    <row r="22" spans="1:23" ht="30.75" customHeight="1">
      <c r="A22" s="36"/>
      <c r="B22" s="16" t="s">
        <v>39</v>
      </c>
      <c r="C22" s="16" t="s">
        <v>37</v>
      </c>
      <c r="D22" s="23" t="s">
        <v>145</v>
      </c>
      <c r="E22" s="81">
        <v>41.057094597499997</v>
      </c>
      <c r="F22" s="80">
        <v>41.057094597499997</v>
      </c>
      <c r="G22" s="80">
        <v>33.33</v>
      </c>
      <c r="H22" s="82">
        <v>39.5</v>
      </c>
      <c r="I22" s="99">
        <v>432454.495</v>
      </c>
      <c r="J22" s="100">
        <v>421652.05299999996</v>
      </c>
      <c r="K22" s="100">
        <v>405059</v>
      </c>
      <c r="L22" s="100">
        <v>405060</v>
      </c>
      <c r="M22" s="82">
        <f t="shared" si="1"/>
        <v>1664225.548</v>
      </c>
      <c r="N22" s="96">
        <f>I22*(E22-G22)</f>
        <v>3341616.7919790903</v>
      </c>
      <c r="O22" s="101">
        <f>J22*(E22-G22)</f>
        <v>3258145.3007610827</v>
      </c>
      <c r="P22" s="101">
        <f>(F22-H22)*K22</f>
        <v>630715.18056875141</v>
      </c>
      <c r="Q22" s="101">
        <f>(F22-H22)*L22</f>
        <v>630716.7376633489</v>
      </c>
      <c r="R22" s="82">
        <f t="shared" si="3"/>
        <v>7861194.0109722726</v>
      </c>
      <c r="S22" s="96"/>
      <c r="T22" s="97"/>
      <c r="U22" s="98"/>
      <c r="V22" s="5"/>
      <c r="W22" s="5"/>
    </row>
    <row r="23" spans="1:23" ht="30.75" customHeight="1">
      <c r="A23" s="36" t="s">
        <v>148</v>
      </c>
      <c r="B23" s="37" t="s">
        <v>149</v>
      </c>
      <c r="C23" s="16"/>
      <c r="D23" s="23"/>
      <c r="E23" s="81"/>
      <c r="F23" s="80"/>
      <c r="G23" s="80"/>
      <c r="H23" s="82"/>
      <c r="I23" s="102">
        <f>SUM(I24:I25)</f>
        <v>1274077.5109999999</v>
      </c>
      <c r="J23" s="103">
        <f>SUM(J24:J25)</f>
        <v>1242185.1000000001</v>
      </c>
      <c r="K23" s="103">
        <f t="shared" ref="K23:L23" si="14">SUM(K24:K25)</f>
        <v>1139197.25</v>
      </c>
      <c r="L23" s="103">
        <f t="shared" si="14"/>
        <v>1139197.25</v>
      </c>
      <c r="M23" s="82">
        <f t="shared" si="1"/>
        <v>4794657.1109999996</v>
      </c>
      <c r="N23" s="95">
        <f>SUM(N24:N25)</f>
        <v>12418443.740890596</v>
      </c>
      <c r="O23" s="80">
        <f>SUM(O24:O25)</f>
        <v>12069610.696939863</v>
      </c>
      <c r="P23" s="80">
        <f t="shared" ref="P23:Q23" si="15">SUM(P24:P25)</f>
        <v>3046352.4780909889</v>
      </c>
      <c r="Q23" s="80">
        <f t="shared" si="15"/>
        <v>3046352.4780909889</v>
      </c>
      <c r="R23" s="82">
        <f t="shared" si="3"/>
        <v>30580759.39401244</v>
      </c>
      <c r="S23" s="96">
        <v>4621533.4849999994</v>
      </c>
      <c r="T23" s="97">
        <f>Q23/3</f>
        <v>1015450.8260303297</v>
      </c>
      <c r="U23" s="98">
        <f>R23+S23-T23</f>
        <v>34186842.052982107</v>
      </c>
      <c r="V23" s="5"/>
      <c r="W23" s="5"/>
    </row>
    <row r="24" spans="1:23" ht="30.75" customHeight="1">
      <c r="A24" s="36"/>
      <c r="B24" s="16" t="s">
        <v>12</v>
      </c>
      <c r="C24" s="16" t="s">
        <v>37</v>
      </c>
      <c r="D24" s="23" t="s">
        <v>144</v>
      </c>
      <c r="E24" s="81">
        <v>53.912327442500001</v>
      </c>
      <c r="F24" s="80">
        <v>53.912327442500001</v>
      </c>
      <c r="G24" s="80">
        <v>41.67</v>
      </c>
      <c r="H24" s="82">
        <v>49.38</v>
      </c>
      <c r="I24" s="99">
        <v>643719.16800000006</v>
      </c>
      <c r="J24" s="100">
        <v>620075.80200000003</v>
      </c>
      <c r="K24" s="100">
        <v>573724.75</v>
      </c>
      <c r="L24" s="100">
        <v>573724.75</v>
      </c>
      <c r="M24" s="82">
        <f t="shared" si="1"/>
        <v>2411244.4700000002</v>
      </c>
      <c r="N24" s="96">
        <f>I24*(E24-G24)</f>
        <v>7880620.8356696675</v>
      </c>
      <c r="O24" s="101">
        <f>J24*(E24-G24)</f>
        <v>7591171.0072547961</v>
      </c>
      <c r="P24" s="101">
        <f>(F24-H24)*K24</f>
        <v>2600308.4288664507</v>
      </c>
      <c r="Q24" s="101">
        <f>(F24-H24)*L24</f>
        <v>2600308.4288664507</v>
      </c>
      <c r="R24" s="82">
        <f t="shared" si="3"/>
        <v>20672408.700657364</v>
      </c>
      <c r="S24" s="96"/>
      <c r="T24" s="97"/>
      <c r="U24" s="98"/>
      <c r="V24" s="5"/>
      <c r="W24" s="5"/>
    </row>
    <row r="25" spans="1:23" ht="30.75" customHeight="1">
      <c r="A25" s="36"/>
      <c r="B25" s="16" t="s">
        <v>12</v>
      </c>
      <c r="C25" s="16" t="s">
        <v>37</v>
      </c>
      <c r="D25" s="23" t="s">
        <v>145</v>
      </c>
      <c r="E25" s="81">
        <v>41.828798835000001</v>
      </c>
      <c r="F25" s="80">
        <v>41.828798835000001</v>
      </c>
      <c r="G25" s="80">
        <v>34.630000000000003</v>
      </c>
      <c r="H25" s="82">
        <v>41.04</v>
      </c>
      <c r="I25" s="99">
        <v>630358.34299999999</v>
      </c>
      <c r="J25" s="100">
        <v>622109.29799999995</v>
      </c>
      <c r="K25" s="100">
        <v>565472.5</v>
      </c>
      <c r="L25" s="100">
        <v>565472.5</v>
      </c>
      <c r="M25" s="82">
        <f t="shared" si="1"/>
        <v>2383412.6409999998</v>
      </c>
      <c r="N25" s="96">
        <f>I25*(E25-G25)</f>
        <v>4537822.9052209295</v>
      </c>
      <c r="O25" s="101">
        <f>J25*(E25-G25)</f>
        <v>4478439.6896850662</v>
      </c>
      <c r="P25" s="101">
        <f>(F25-H25)*K25</f>
        <v>446044.04922453832</v>
      </c>
      <c r="Q25" s="101">
        <f>(F25-H25)*L25</f>
        <v>446044.04922453832</v>
      </c>
      <c r="R25" s="82">
        <f t="shared" si="3"/>
        <v>9908350.6933550723</v>
      </c>
      <c r="S25" s="96"/>
      <c r="T25" s="97"/>
      <c r="U25" s="98"/>
      <c r="V25" s="5"/>
      <c r="W25" s="5"/>
    </row>
    <row r="26" spans="1:23" ht="30.75" customHeight="1">
      <c r="A26" s="36">
        <v>2914003174</v>
      </c>
      <c r="B26" s="37" t="s">
        <v>132</v>
      </c>
      <c r="C26" s="16"/>
      <c r="D26" s="23"/>
      <c r="E26" s="81"/>
      <c r="F26" s="80"/>
      <c r="G26" s="80"/>
      <c r="H26" s="82"/>
      <c r="I26" s="102">
        <f t="shared" ref="I26:J26" si="16">SUM(I27)</f>
        <v>2379.846</v>
      </c>
      <c r="J26" s="103">
        <f t="shared" si="16"/>
        <v>2393.3530000000001</v>
      </c>
      <c r="K26" s="103">
        <f t="shared" ref="K26:L26" si="17">SUM(K27)</f>
        <v>2900</v>
      </c>
      <c r="L26" s="103">
        <f t="shared" si="17"/>
        <v>2700</v>
      </c>
      <c r="M26" s="82">
        <f t="shared" si="1"/>
        <v>10373.199000000001</v>
      </c>
      <c r="N26" s="95">
        <f>SUM(N27)</f>
        <v>137903.21912690948</v>
      </c>
      <c r="O26" s="80">
        <f>SUM(O27)</f>
        <v>138685.89951074406</v>
      </c>
      <c r="P26" s="80">
        <f t="shared" ref="P26:Q26" si="18">SUM(P27)</f>
        <v>149339.20767900004</v>
      </c>
      <c r="Q26" s="80">
        <f t="shared" si="18"/>
        <v>139039.95197700002</v>
      </c>
      <c r="R26" s="82">
        <f t="shared" si="3"/>
        <v>564968.27829365362</v>
      </c>
      <c r="S26" s="96">
        <v>56394</v>
      </c>
      <c r="T26" s="97">
        <f>Q26/3</f>
        <v>46346.650659000006</v>
      </c>
      <c r="U26" s="98">
        <f>R26+S26-T26</f>
        <v>575015.62763465359</v>
      </c>
      <c r="V26" s="5"/>
      <c r="W26" s="5"/>
    </row>
    <row r="27" spans="1:23" ht="30.75" customHeight="1">
      <c r="A27" s="36"/>
      <c r="B27" s="16" t="s">
        <v>45</v>
      </c>
      <c r="C27" s="16" t="s">
        <v>7</v>
      </c>
      <c r="D27" s="23" t="s">
        <v>144</v>
      </c>
      <c r="E27" s="81">
        <v>92.826278510000009</v>
      </c>
      <c r="F27" s="80">
        <v>92.826278510000009</v>
      </c>
      <c r="G27" s="80">
        <v>34.880000000000003</v>
      </c>
      <c r="H27" s="82">
        <v>41.33</v>
      </c>
      <c r="I27" s="99">
        <v>2379.846</v>
      </c>
      <c r="J27" s="100">
        <v>2393.3530000000001</v>
      </c>
      <c r="K27" s="100">
        <v>2900</v>
      </c>
      <c r="L27" s="100">
        <v>2700</v>
      </c>
      <c r="M27" s="82">
        <f t="shared" si="1"/>
        <v>10373.199000000001</v>
      </c>
      <c r="N27" s="96">
        <f>I27*(E27-G27)</f>
        <v>137903.21912690948</v>
      </c>
      <c r="O27" s="101">
        <f>J27*(E27-G27)</f>
        <v>138685.89951074406</v>
      </c>
      <c r="P27" s="101">
        <f>(F27-H27)*K27</f>
        <v>149339.20767900004</v>
      </c>
      <c r="Q27" s="101">
        <f>(F27-H27)*L27</f>
        <v>139039.95197700002</v>
      </c>
      <c r="R27" s="82">
        <f t="shared" si="3"/>
        <v>564968.27829365362</v>
      </c>
      <c r="S27" s="96"/>
      <c r="T27" s="97"/>
      <c r="U27" s="98"/>
      <c r="V27" s="5"/>
      <c r="W27" s="5"/>
    </row>
    <row r="28" spans="1:23" ht="30.75" customHeight="1">
      <c r="A28" s="36" t="s">
        <v>150</v>
      </c>
      <c r="B28" s="37" t="s">
        <v>151</v>
      </c>
      <c r="C28" s="16"/>
      <c r="D28" s="23"/>
      <c r="E28" s="81"/>
      <c r="F28" s="80"/>
      <c r="G28" s="80"/>
      <c r="H28" s="82"/>
      <c r="I28" s="102">
        <f>SUM(I29:I37)</f>
        <v>464153.77599999995</v>
      </c>
      <c r="J28" s="103">
        <f>SUM(J29:J37)</f>
        <v>421672.39200000005</v>
      </c>
      <c r="K28" s="103">
        <f t="shared" ref="K28" si="19">SUM(K29:K37)</f>
        <v>424043</v>
      </c>
      <c r="L28" s="103">
        <f>SUM(L29:L37)</f>
        <v>424043</v>
      </c>
      <c r="M28" s="82">
        <f t="shared" si="1"/>
        <v>1733912.1680000001</v>
      </c>
      <c r="N28" s="95">
        <f>SUM(N29:N37)</f>
        <v>99763727.809478715</v>
      </c>
      <c r="O28" s="80">
        <f>SUM(O29:O37)</f>
        <v>89137428.766887709</v>
      </c>
      <c r="P28" s="80">
        <f t="shared" ref="P28:Q28" si="20">SUM(P29:P37)</f>
        <v>88263930.544431701</v>
      </c>
      <c r="Q28" s="80">
        <f t="shared" si="20"/>
        <v>88263930.544431701</v>
      </c>
      <c r="R28" s="82">
        <f t="shared" si="3"/>
        <v>365429017.6652298</v>
      </c>
      <c r="S28" s="96">
        <v>31994602.629166666</v>
      </c>
      <c r="T28" s="97">
        <f>Q28/3</f>
        <v>29421310.181477234</v>
      </c>
      <c r="U28" s="98">
        <f>R28+S28-T28</f>
        <v>368002310.11291921</v>
      </c>
      <c r="V28" s="5"/>
      <c r="W28" s="5"/>
    </row>
    <row r="29" spans="1:23" ht="41.25" customHeight="1">
      <c r="A29" s="36"/>
      <c r="B29" s="16" t="s">
        <v>42</v>
      </c>
      <c r="C29" s="16" t="s">
        <v>152</v>
      </c>
      <c r="D29" s="23" t="s">
        <v>144</v>
      </c>
      <c r="E29" s="81">
        <v>282.72786592</v>
      </c>
      <c r="F29" s="80">
        <v>282.72786592</v>
      </c>
      <c r="G29" s="80">
        <v>43.19</v>
      </c>
      <c r="H29" s="82">
        <v>51.18</v>
      </c>
      <c r="I29" s="99">
        <v>189189.39600000001</v>
      </c>
      <c r="J29" s="100">
        <v>167681.86199999999</v>
      </c>
      <c r="K29" s="100">
        <v>179760.75</v>
      </c>
      <c r="L29" s="100">
        <v>179760.75</v>
      </c>
      <c r="M29" s="82">
        <f t="shared" si="1"/>
        <v>716392.75800000003</v>
      </c>
      <c r="N29" s="96">
        <f t="shared" ref="N29:N37" si="21">I29*(E29-G29)</f>
        <v>45318024.172533788</v>
      </c>
      <c r="O29" s="101">
        <f t="shared" ref="O29:O37" si="22">J29*(E29-G29)</f>
        <v>40166155.376971945</v>
      </c>
      <c r="P29" s="101">
        <f t="shared" ref="P29:P37" si="23">(F29-H29)*K29</f>
        <v>41623218.038678639</v>
      </c>
      <c r="Q29" s="101">
        <f t="shared" ref="Q29:Q37" si="24">(F29-H29)*L29</f>
        <v>41623218.038678639</v>
      </c>
      <c r="R29" s="82">
        <f t="shared" si="3"/>
        <v>168730615.62686303</v>
      </c>
      <c r="S29" s="96"/>
      <c r="T29" s="97"/>
      <c r="U29" s="98"/>
      <c r="V29" s="5"/>
      <c r="W29" s="5"/>
    </row>
    <row r="30" spans="1:23" ht="54" customHeight="1">
      <c r="A30" s="36"/>
      <c r="B30" s="16" t="s">
        <v>42</v>
      </c>
      <c r="C30" s="16" t="s">
        <v>152</v>
      </c>
      <c r="D30" s="23" t="s">
        <v>145</v>
      </c>
      <c r="E30" s="81">
        <v>296.66093782999997</v>
      </c>
      <c r="F30" s="80">
        <v>296.66093782999997</v>
      </c>
      <c r="G30" s="80">
        <v>39.18</v>
      </c>
      <c r="H30" s="82">
        <v>46.43</v>
      </c>
      <c r="I30" s="99">
        <v>172764.503</v>
      </c>
      <c r="J30" s="100">
        <v>151342.53599999999</v>
      </c>
      <c r="K30" s="100">
        <v>152471</v>
      </c>
      <c r="L30" s="100">
        <v>152471</v>
      </c>
      <c r="M30" s="82">
        <f t="shared" si="1"/>
        <v>629049.03899999999</v>
      </c>
      <c r="N30" s="96">
        <f t="shared" si="21"/>
        <v>44483566.256173842</v>
      </c>
      <c r="O30" s="101">
        <f t="shared" si="22"/>
        <v>38967818.102850527</v>
      </c>
      <c r="P30" s="101">
        <f t="shared" si="23"/>
        <v>38152961.321877927</v>
      </c>
      <c r="Q30" s="101">
        <f t="shared" si="24"/>
        <v>38152961.321877927</v>
      </c>
      <c r="R30" s="82">
        <f t="shared" si="3"/>
        <v>159757307.00278023</v>
      </c>
      <c r="S30" s="96"/>
      <c r="T30" s="97"/>
      <c r="U30" s="98"/>
      <c r="V30" s="5"/>
      <c r="W30" s="5"/>
    </row>
    <row r="31" spans="1:23" ht="34.5" customHeight="1">
      <c r="A31" s="36"/>
      <c r="B31" s="16" t="s">
        <v>42</v>
      </c>
      <c r="C31" s="16" t="s">
        <v>75</v>
      </c>
      <c r="D31" s="23" t="s">
        <v>144</v>
      </c>
      <c r="E31" s="81">
        <v>282.72786592</v>
      </c>
      <c r="F31" s="80">
        <v>282.72786592</v>
      </c>
      <c r="G31" s="80">
        <v>36.25</v>
      </c>
      <c r="H31" s="82">
        <v>42.96</v>
      </c>
      <c r="I31" s="99">
        <v>1642.663</v>
      </c>
      <c r="J31" s="100">
        <v>1574.9450000000002</v>
      </c>
      <c r="K31" s="100">
        <v>1770.25</v>
      </c>
      <c r="L31" s="100">
        <v>1770.25</v>
      </c>
      <c r="M31" s="82">
        <f t="shared" si="1"/>
        <v>6758.1080000000002</v>
      </c>
      <c r="N31" s="96">
        <f t="shared" si="21"/>
        <v>404880.07066574495</v>
      </c>
      <c r="O31" s="101">
        <f t="shared" si="22"/>
        <v>388189.08254137443</v>
      </c>
      <c r="P31" s="101">
        <f t="shared" si="23"/>
        <v>424449.06464488001</v>
      </c>
      <c r="Q31" s="101">
        <f t="shared" si="24"/>
        <v>424449.06464488001</v>
      </c>
      <c r="R31" s="82">
        <f t="shared" si="3"/>
        <v>1641967.2824968793</v>
      </c>
      <c r="S31" s="96"/>
      <c r="T31" s="97"/>
      <c r="U31" s="98"/>
      <c r="V31" s="5"/>
      <c r="W31" s="5"/>
    </row>
    <row r="32" spans="1:23" ht="34.5" customHeight="1">
      <c r="A32" s="36"/>
      <c r="B32" s="16" t="s">
        <v>42</v>
      </c>
      <c r="C32" s="16" t="s">
        <v>75</v>
      </c>
      <c r="D32" s="23" t="s">
        <v>145</v>
      </c>
      <c r="E32" s="81">
        <v>290.42696579250003</v>
      </c>
      <c r="F32" s="80">
        <v>290.42696579250003</v>
      </c>
      <c r="G32" s="80">
        <v>32.61</v>
      </c>
      <c r="H32" s="82">
        <v>38.64</v>
      </c>
      <c r="I32" s="99">
        <v>1642.663</v>
      </c>
      <c r="J32" s="100">
        <v>1574.9450000000002</v>
      </c>
      <c r="K32" s="100">
        <v>1771.5</v>
      </c>
      <c r="L32" s="100">
        <v>1771.5</v>
      </c>
      <c r="M32" s="82">
        <f t="shared" si="1"/>
        <v>6760.6080000000002</v>
      </c>
      <c r="N32" s="96">
        <f t="shared" si="21"/>
        <v>423506.39047960547</v>
      </c>
      <c r="O32" s="101">
        <f t="shared" si="22"/>
        <v>406047.54119006899</v>
      </c>
      <c r="P32" s="101">
        <f t="shared" si="23"/>
        <v>446040.60990141385</v>
      </c>
      <c r="Q32" s="101">
        <f t="shared" si="24"/>
        <v>446040.60990141385</v>
      </c>
      <c r="R32" s="82">
        <f t="shared" si="3"/>
        <v>1721635.1514725022</v>
      </c>
      <c r="S32" s="96"/>
      <c r="T32" s="97"/>
      <c r="U32" s="98"/>
      <c r="V32" s="5"/>
      <c r="W32" s="5"/>
    </row>
    <row r="33" spans="1:23" ht="71.25" customHeight="1">
      <c r="A33" s="36"/>
      <c r="B33" s="16" t="s">
        <v>42</v>
      </c>
      <c r="C33" s="16" t="s">
        <v>153</v>
      </c>
      <c r="D33" s="23" t="s">
        <v>144</v>
      </c>
      <c r="E33" s="81">
        <v>164.86105594750001</v>
      </c>
      <c r="F33" s="80">
        <v>164.86105594750001</v>
      </c>
      <c r="G33" s="80">
        <v>42.08</v>
      </c>
      <c r="H33" s="82">
        <v>49.86</v>
      </c>
      <c r="I33" s="99">
        <v>39414.350999999995</v>
      </c>
      <c r="J33" s="100">
        <v>38657.089999999997</v>
      </c>
      <c r="K33" s="100">
        <v>34272.5</v>
      </c>
      <c r="L33" s="100">
        <v>34272.5</v>
      </c>
      <c r="M33" s="82">
        <f t="shared" si="1"/>
        <v>146616.44099999999</v>
      </c>
      <c r="N33" s="96">
        <f t="shared" si="21"/>
        <v>4839335.6352654025</v>
      </c>
      <c r="O33" s="101">
        <f t="shared" si="22"/>
        <v>4746358.3300575428</v>
      </c>
      <c r="P33" s="101">
        <f t="shared" si="23"/>
        <v>3941373.6899606939</v>
      </c>
      <c r="Q33" s="101">
        <f t="shared" si="24"/>
        <v>3941373.6899606939</v>
      </c>
      <c r="R33" s="82">
        <f t="shared" si="3"/>
        <v>17468441.345244333</v>
      </c>
      <c r="S33" s="96"/>
      <c r="T33" s="97"/>
      <c r="U33" s="98"/>
      <c r="V33" s="5"/>
      <c r="W33" s="5"/>
    </row>
    <row r="34" spans="1:23" ht="34.5" customHeight="1">
      <c r="A34" s="36"/>
      <c r="B34" s="16" t="s">
        <v>42</v>
      </c>
      <c r="C34" s="16" t="s">
        <v>65</v>
      </c>
      <c r="D34" s="23" t="s">
        <v>145</v>
      </c>
      <c r="E34" s="81">
        <v>89.288067352500008</v>
      </c>
      <c r="F34" s="80">
        <v>89.288067352500008</v>
      </c>
      <c r="G34" s="80">
        <v>39.18</v>
      </c>
      <c r="H34" s="82">
        <v>46.43</v>
      </c>
      <c r="I34" s="99">
        <v>36905.218000000001</v>
      </c>
      <c r="J34" s="100">
        <v>36238.46</v>
      </c>
      <c r="K34" s="100">
        <v>30756.25</v>
      </c>
      <c r="L34" s="100">
        <v>30756.25</v>
      </c>
      <c r="M34" s="82">
        <f t="shared" si="1"/>
        <v>134656.17800000001</v>
      </c>
      <c r="N34" s="96">
        <f t="shared" si="21"/>
        <v>1849249.1492026956</v>
      </c>
      <c r="O34" s="101">
        <f t="shared" si="22"/>
        <v>1815839.1944308775</v>
      </c>
      <c r="P34" s="101">
        <f t="shared" si="23"/>
        <v>1318153.4340103283</v>
      </c>
      <c r="Q34" s="101">
        <f t="shared" si="24"/>
        <v>1318153.4340103283</v>
      </c>
      <c r="R34" s="82">
        <f t="shared" si="3"/>
        <v>6301395.2116542291</v>
      </c>
      <c r="S34" s="96"/>
      <c r="T34" s="97"/>
      <c r="U34" s="98"/>
      <c r="V34" s="5"/>
      <c r="W34" s="5"/>
    </row>
    <row r="35" spans="1:23" ht="34.5" customHeight="1">
      <c r="A35" s="36"/>
      <c r="B35" s="16" t="s">
        <v>42</v>
      </c>
      <c r="C35" s="16" t="s">
        <v>71</v>
      </c>
      <c r="D35" s="23" t="s">
        <v>145</v>
      </c>
      <c r="E35" s="81">
        <v>80.635979892500004</v>
      </c>
      <c r="F35" s="80">
        <v>80.635979892500004</v>
      </c>
      <c r="G35" s="80">
        <v>28.12</v>
      </c>
      <c r="H35" s="82">
        <v>33.32</v>
      </c>
      <c r="I35" s="99">
        <v>11242.258</v>
      </c>
      <c r="J35" s="100">
        <v>11533.606</v>
      </c>
      <c r="K35" s="100">
        <v>10221.5</v>
      </c>
      <c r="L35" s="100">
        <v>10221.5</v>
      </c>
      <c r="M35" s="82">
        <f t="shared" si="1"/>
        <v>43218.864000000001</v>
      </c>
      <c r="N35" s="96">
        <f t="shared" si="21"/>
        <v>590398.19507429725</v>
      </c>
      <c r="O35" s="101">
        <f t="shared" si="22"/>
        <v>605698.62078401737</v>
      </c>
      <c r="P35" s="101">
        <f t="shared" si="23"/>
        <v>483640.2884711888</v>
      </c>
      <c r="Q35" s="101">
        <f t="shared" si="24"/>
        <v>483640.2884711888</v>
      </c>
      <c r="R35" s="82">
        <f t="shared" si="3"/>
        <v>2163377.3928006925</v>
      </c>
      <c r="S35" s="96"/>
      <c r="T35" s="97"/>
      <c r="U35" s="98"/>
      <c r="V35" s="5"/>
      <c r="W35" s="5"/>
    </row>
    <row r="36" spans="1:23" ht="34.5" customHeight="1">
      <c r="A36" s="36"/>
      <c r="B36" s="16" t="s">
        <v>42</v>
      </c>
      <c r="C36" s="16" t="s">
        <v>71</v>
      </c>
      <c r="D36" s="23" t="s">
        <v>144</v>
      </c>
      <c r="E36" s="81">
        <v>192.77486434000002</v>
      </c>
      <c r="F36" s="80">
        <v>192.77486434000002</v>
      </c>
      <c r="G36" s="80">
        <v>28.75</v>
      </c>
      <c r="H36" s="82">
        <v>37</v>
      </c>
      <c r="I36" s="99">
        <v>11242.258</v>
      </c>
      <c r="J36" s="100">
        <v>11533.606</v>
      </c>
      <c r="K36" s="100">
        <v>10639.25</v>
      </c>
      <c r="L36" s="100">
        <v>10639.25</v>
      </c>
      <c r="M36" s="82">
        <f t="shared" si="1"/>
        <v>44054.364000000001</v>
      </c>
      <c r="N36" s="96">
        <f t="shared" si="21"/>
        <v>1844009.8433252799</v>
      </c>
      <c r="O36" s="101">
        <f t="shared" si="22"/>
        <v>1891798.1595010103</v>
      </c>
      <c r="P36" s="101">
        <f t="shared" si="23"/>
        <v>1657327.7254293452</v>
      </c>
      <c r="Q36" s="101">
        <f t="shared" si="24"/>
        <v>1657327.7254293452</v>
      </c>
      <c r="R36" s="82">
        <f t="shared" si="3"/>
        <v>7050463.45368498</v>
      </c>
      <c r="S36" s="96"/>
      <c r="T36" s="97"/>
      <c r="U36" s="98"/>
      <c r="V36" s="5"/>
      <c r="W36" s="5"/>
    </row>
    <row r="37" spans="1:23" ht="55.5" customHeight="1">
      <c r="A37" s="36"/>
      <c r="B37" s="16" t="s">
        <v>42</v>
      </c>
      <c r="C37" s="16" t="s">
        <v>419</v>
      </c>
      <c r="D37" s="23" t="s">
        <v>144</v>
      </c>
      <c r="E37" s="81">
        <v>131.50830733500001</v>
      </c>
      <c r="F37" s="80">
        <v>131.50830733500001</v>
      </c>
      <c r="G37" s="80">
        <v>34.119999999999997</v>
      </c>
      <c r="H37" s="82">
        <v>40.43</v>
      </c>
      <c r="I37" s="99">
        <v>110.46599999999999</v>
      </c>
      <c r="J37" s="100">
        <v>1535.3420000000001</v>
      </c>
      <c r="K37" s="100">
        <v>2380</v>
      </c>
      <c r="L37" s="100">
        <v>2380</v>
      </c>
      <c r="M37" s="82">
        <f t="shared" si="1"/>
        <v>6405.808</v>
      </c>
      <c r="N37" s="96">
        <f t="shared" si="21"/>
        <v>10758.09675806811</v>
      </c>
      <c r="O37" s="101">
        <f t="shared" si="22"/>
        <v>149524.35856033358</v>
      </c>
      <c r="P37" s="101">
        <f t="shared" si="23"/>
        <v>216766.3714573</v>
      </c>
      <c r="Q37" s="101">
        <f t="shared" si="24"/>
        <v>216766.3714573</v>
      </c>
      <c r="R37" s="82">
        <f t="shared" si="3"/>
        <v>593815.19823300175</v>
      </c>
      <c r="S37" s="96"/>
      <c r="T37" s="97"/>
      <c r="U37" s="98"/>
      <c r="V37" s="5"/>
      <c r="W37" s="5"/>
    </row>
    <row r="38" spans="1:23" ht="30.75" customHeight="1">
      <c r="A38" s="36" t="s">
        <v>131</v>
      </c>
      <c r="B38" s="37" t="s">
        <v>130</v>
      </c>
      <c r="C38" s="16"/>
      <c r="D38" s="23"/>
      <c r="E38" s="81"/>
      <c r="F38" s="80"/>
      <c r="G38" s="80"/>
      <c r="H38" s="82"/>
      <c r="I38" s="102">
        <f t="shared" ref="I38:J38" si="25">SUM(I39:I40)</f>
        <v>8704.7390000000014</v>
      </c>
      <c r="J38" s="103">
        <f t="shared" si="25"/>
        <v>5852.3189999999995</v>
      </c>
      <c r="K38" s="103">
        <f t="shared" ref="K38:L38" si="26">SUM(K39:K40)</f>
        <v>9540.75</v>
      </c>
      <c r="L38" s="103">
        <f t="shared" si="26"/>
        <v>9540.75</v>
      </c>
      <c r="M38" s="82">
        <f t="shared" si="1"/>
        <v>33638.558000000005</v>
      </c>
      <c r="N38" s="95">
        <f>SUM(N39:N40)</f>
        <v>154115.03023603233</v>
      </c>
      <c r="O38" s="80">
        <f>SUM(O39:O40)</f>
        <v>110504.19502282866</v>
      </c>
      <c r="P38" s="80">
        <f t="shared" ref="P38:Q38" si="27">SUM(P39:P40)</f>
        <v>55451.942744784341</v>
      </c>
      <c r="Q38" s="80">
        <f t="shared" si="27"/>
        <v>55451.942744784341</v>
      </c>
      <c r="R38" s="82">
        <f t="shared" si="3"/>
        <v>375523.11074842967</v>
      </c>
      <c r="S38" s="96">
        <v>68914.205000000002</v>
      </c>
      <c r="T38" s="97">
        <f>Q38/3</f>
        <v>18483.980914928114</v>
      </c>
      <c r="U38" s="98">
        <f>R38+S38-T38</f>
        <v>425953.33483350155</v>
      </c>
      <c r="V38" s="5"/>
      <c r="W38" s="5"/>
    </row>
    <row r="39" spans="1:23" ht="30.75" customHeight="1">
      <c r="A39" s="36"/>
      <c r="B39" s="16" t="s">
        <v>41</v>
      </c>
      <c r="C39" s="16" t="s">
        <v>129</v>
      </c>
      <c r="D39" s="23" t="s">
        <v>144</v>
      </c>
      <c r="E39" s="81">
        <v>75.210421894999996</v>
      </c>
      <c r="F39" s="80">
        <v>75.210421894999996</v>
      </c>
      <c r="G39" s="80">
        <v>63.5</v>
      </c>
      <c r="H39" s="82">
        <v>75.25</v>
      </c>
      <c r="I39" s="99">
        <v>8324.1190000000006</v>
      </c>
      <c r="J39" s="100">
        <v>5546.16</v>
      </c>
      <c r="K39" s="100">
        <v>9133.5</v>
      </c>
      <c r="L39" s="100">
        <v>9133.5</v>
      </c>
      <c r="M39" s="82">
        <f t="shared" si="1"/>
        <v>32137.279000000002</v>
      </c>
      <c r="N39" s="96">
        <f>I39*(E39-G39)</f>
        <v>97478.945394185474</v>
      </c>
      <c r="O39" s="101">
        <f>J39*(E39-G39)</f>
        <v>64947.873497173176</v>
      </c>
      <c r="P39" s="101">
        <f>(F39-H39)*K39</f>
        <v>-361.48662201753575</v>
      </c>
      <c r="Q39" s="101">
        <f>(F39-H39)*L39</f>
        <v>-361.48662201753575</v>
      </c>
      <c r="R39" s="82">
        <f t="shared" si="3"/>
        <v>161703.84564732356</v>
      </c>
      <c r="S39" s="96"/>
      <c r="T39" s="97"/>
      <c r="U39" s="98"/>
      <c r="V39" s="5"/>
      <c r="W39" s="5"/>
    </row>
    <row r="40" spans="1:23" ht="30.75" customHeight="1">
      <c r="A40" s="36"/>
      <c r="B40" s="16" t="s">
        <v>41</v>
      </c>
      <c r="C40" s="16" t="s">
        <v>154</v>
      </c>
      <c r="D40" s="23" t="s">
        <v>144</v>
      </c>
      <c r="E40" s="81">
        <v>212.29955031750001</v>
      </c>
      <c r="F40" s="80">
        <v>212.29955031750001</v>
      </c>
      <c r="G40" s="80">
        <v>63.5</v>
      </c>
      <c r="H40" s="82">
        <v>75.25</v>
      </c>
      <c r="I40" s="99">
        <v>380.62</v>
      </c>
      <c r="J40" s="100">
        <v>306.15899999999999</v>
      </c>
      <c r="K40" s="100">
        <v>407.25</v>
      </c>
      <c r="L40" s="100">
        <v>407.25</v>
      </c>
      <c r="M40" s="82">
        <f t="shared" si="1"/>
        <v>1501.279</v>
      </c>
      <c r="N40" s="96">
        <f>I40*(E40-G40)</f>
        <v>56636.084841846852</v>
      </c>
      <c r="O40" s="101">
        <f>J40*(E40-G40)</f>
        <v>45556.321525655483</v>
      </c>
      <c r="P40" s="101">
        <f>(F40-H40)*K40</f>
        <v>55813.42936680188</v>
      </c>
      <c r="Q40" s="101">
        <f>(F40-H40)*L40</f>
        <v>55813.42936680188</v>
      </c>
      <c r="R40" s="82">
        <f t="shared" si="3"/>
        <v>213819.26510110608</v>
      </c>
      <c r="S40" s="96"/>
      <c r="T40" s="97"/>
      <c r="U40" s="98"/>
      <c r="V40" s="5"/>
      <c r="W40" s="5"/>
    </row>
    <row r="41" spans="1:23" ht="30.75" customHeight="1">
      <c r="A41" s="36" t="s">
        <v>128</v>
      </c>
      <c r="B41" s="37" t="s">
        <v>127</v>
      </c>
      <c r="C41" s="16"/>
      <c r="D41" s="23"/>
      <c r="E41" s="81"/>
      <c r="F41" s="80"/>
      <c r="G41" s="80"/>
      <c r="H41" s="82"/>
      <c r="I41" s="102">
        <f t="shared" ref="I41:J41" si="28">SUM(I42:I43)</f>
        <v>541945.61400000006</v>
      </c>
      <c r="J41" s="103">
        <f t="shared" si="28"/>
        <v>541759.30000000005</v>
      </c>
      <c r="K41" s="103">
        <f t="shared" ref="K41:L41" si="29">SUM(K42:K43)</f>
        <v>372914</v>
      </c>
      <c r="L41" s="103">
        <f t="shared" si="29"/>
        <v>372914</v>
      </c>
      <c r="M41" s="82">
        <f t="shared" si="1"/>
        <v>1829532.9140000001</v>
      </c>
      <c r="N41" s="95">
        <f>SUM(N42:N43)</f>
        <v>1448320.9216200018</v>
      </c>
      <c r="O41" s="80">
        <f>SUM(O42:O43)</f>
        <v>1455882.4599600018</v>
      </c>
      <c r="P41" s="80">
        <f t="shared" ref="P41:Q41" si="30">SUM(P42:P43)</f>
        <v>0</v>
      </c>
      <c r="Q41" s="80">
        <f t="shared" si="30"/>
        <v>0</v>
      </c>
      <c r="R41" s="82">
        <f t="shared" si="3"/>
        <v>2904203.3815800035</v>
      </c>
      <c r="S41" s="96">
        <v>305789.4800000001</v>
      </c>
      <c r="T41" s="97">
        <f>Q41/3</f>
        <v>0</v>
      </c>
      <c r="U41" s="98">
        <f>R41+S41-T41</f>
        <v>3209992.8615800035</v>
      </c>
      <c r="V41" s="5"/>
      <c r="W41" s="5"/>
    </row>
    <row r="42" spans="1:23" ht="30.75" customHeight="1">
      <c r="A42" s="36"/>
      <c r="B42" s="16" t="s">
        <v>8</v>
      </c>
      <c r="C42" s="16" t="s">
        <v>37</v>
      </c>
      <c r="D42" s="23" t="s">
        <v>144</v>
      </c>
      <c r="E42" s="81">
        <v>33.61</v>
      </c>
      <c r="F42" s="80">
        <v>34.513339999999999</v>
      </c>
      <c r="G42" s="80">
        <v>33.61</v>
      </c>
      <c r="H42" s="82">
        <v>40</v>
      </c>
      <c r="I42" s="99">
        <v>201964.17700000003</v>
      </c>
      <c r="J42" s="100">
        <v>200002.85399999999</v>
      </c>
      <c r="K42" s="100">
        <v>0</v>
      </c>
      <c r="L42" s="100">
        <v>0</v>
      </c>
      <c r="M42" s="82">
        <f t="shared" si="1"/>
        <v>401967.03100000002</v>
      </c>
      <c r="N42" s="96">
        <f>I42*(E42-G42)</f>
        <v>0</v>
      </c>
      <c r="O42" s="101">
        <f>J42*(E42-G42)</f>
        <v>0</v>
      </c>
      <c r="P42" s="101">
        <f>(F42-H42)*K42</f>
        <v>0</v>
      </c>
      <c r="Q42" s="101">
        <f>(F42-H42)*L42</f>
        <v>0</v>
      </c>
      <c r="R42" s="82">
        <f t="shared" si="3"/>
        <v>0</v>
      </c>
      <c r="S42" s="96"/>
      <c r="T42" s="97"/>
      <c r="U42" s="98"/>
      <c r="V42" s="5"/>
      <c r="W42" s="5"/>
    </row>
    <row r="43" spans="1:23" ht="30.75" customHeight="1">
      <c r="A43" s="36"/>
      <c r="B43" s="16" t="s">
        <v>8</v>
      </c>
      <c r="C43" s="16" t="s">
        <v>37</v>
      </c>
      <c r="D43" s="23" t="s">
        <v>145</v>
      </c>
      <c r="E43" s="81">
        <v>40.090000000000003</v>
      </c>
      <c r="F43" s="80">
        <v>40.090000000000003</v>
      </c>
      <c r="G43" s="80">
        <v>35.83</v>
      </c>
      <c r="H43" s="82">
        <v>40.090000000000003</v>
      </c>
      <c r="I43" s="99">
        <v>339981.43700000003</v>
      </c>
      <c r="J43" s="100">
        <v>341756.446</v>
      </c>
      <c r="K43" s="100">
        <v>372914</v>
      </c>
      <c r="L43" s="100">
        <v>372914</v>
      </c>
      <c r="M43" s="82">
        <f t="shared" si="1"/>
        <v>1427565.8829999999</v>
      </c>
      <c r="N43" s="96">
        <f>I43*(E43-G43)</f>
        <v>1448320.9216200018</v>
      </c>
      <c r="O43" s="101">
        <f>J43*(E43-G43)</f>
        <v>1455882.4599600018</v>
      </c>
      <c r="P43" s="101">
        <f>(F43-H43)*K43</f>
        <v>0</v>
      </c>
      <c r="Q43" s="101">
        <f>(F43-H43)*L43</f>
        <v>0</v>
      </c>
      <c r="R43" s="82">
        <f t="shared" si="3"/>
        <v>2904203.3815800035</v>
      </c>
      <c r="S43" s="96"/>
      <c r="T43" s="97"/>
      <c r="U43" s="98"/>
      <c r="V43" s="5"/>
      <c r="W43" s="5"/>
    </row>
    <row r="44" spans="1:23" ht="30.75" customHeight="1">
      <c r="A44" s="36" t="s">
        <v>155</v>
      </c>
      <c r="B44" s="37" t="s">
        <v>156</v>
      </c>
      <c r="C44" s="16"/>
      <c r="D44" s="23"/>
      <c r="E44" s="81"/>
      <c r="F44" s="80"/>
      <c r="G44" s="80"/>
      <c r="H44" s="82"/>
      <c r="I44" s="102">
        <f t="shared" ref="I44:J44" si="31">SUM(I45:I46)</f>
        <v>4856.87</v>
      </c>
      <c r="J44" s="103">
        <f t="shared" si="31"/>
        <v>6904</v>
      </c>
      <c r="K44" s="103">
        <f t="shared" ref="K44:L44" si="32">SUM(K45:K46)</f>
        <v>6904</v>
      </c>
      <c r="L44" s="103">
        <f t="shared" si="32"/>
        <v>6908</v>
      </c>
      <c r="M44" s="82">
        <f t="shared" si="1"/>
        <v>25572.87</v>
      </c>
      <c r="N44" s="95">
        <f>SUM(N45:N46)</f>
        <v>253118.18217414239</v>
      </c>
      <c r="O44" s="80">
        <f>SUM(O45:O46)</f>
        <v>304434.80514644756</v>
      </c>
      <c r="P44" s="80">
        <f t="shared" ref="P44:Q44" si="33">SUM(P45:P46)</f>
        <v>242160.72514644754</v>
      </c>
      <c r="Q44" s="80">
        <f t="shared" si="33"/>
        <v>242346.19417260002</v>
      </c>
      <c r="R44" s="82">
        <f t="shared" si="3"/>
        <v>1042059.9066396375</v>
      </c>
      <c r="S44" s="96">
        <v>105458.58666666668</v>
      </c>
      <c r="T44" s="97">
        <f>Q44/3</f>
        <v>80782.064724200012</v>
      </c>
      <c r="U44" s="98">
        <f>R44+S44-T44</f>
        <v>1066736.4285821044</v>
      </c>
      <c r="V44" s="5"/>
      <c r="W44" s="5"/>
    </row>
    <row r="45" spans="1:23" ht="30.75" customHeight="1">
      <c r="A45" s="36"/>
      <c r="B45" s="16" t="s">
        <v>72</v>
      </c>
      <c r="C45" s="16" t="s">
        <v>157</v>
      </c>
      <c r="D45" s="23" t="s">
        <v>144</v>
      </c>
      <c r="E45" s="81">
        <v>119.59300871750001</v>
      </c>
      <c r="F45" s="80">
        <v>119.59300871750001</v>
      </c>
      <c r="G45" s="80">
        <v>48.75</v>
      </c>
      <c r="H45" s="82">
        <v>57.77</v>
      </c>
      <c r="I45" s="99">
        <v>3385.62</v>
      </c>
      <c r="J45" s="100">
        <v>3917</v>
      </c>
      <c r="K45" s="100">
        <v>3917</v>
      </c>
      <c r="L45" s="100">
        <v>3920</v>
      </c>
      <c r="M45" s="82">
        <f t="shared" si="1"/>
        <v>15139.619999999999</v>
      </c>
      <c r="N45" s="96">
        <f>I45*(E45-G45)</f>
        <v>239847.50717414237</v>
      </c>
      <c r="O45" s="101">
        <f>J45*(E45-G45)</f>
        <v>277492.06514644757</v>
      </c>
      <c r="P45" s="101">
        <f>(F45-H45)*K45</f>
        <v>242160.72514644754</v>
      </c>
      <c r="Q45" s="101">
        <f>(F45-H45)*L45</f>
        <v>242346.19417260002</v>
      </c>
      <c r="R45" s="82">
        <f t="shared" si="3"/>
        <v>1001846.4916396375</v>
      </c>
      <c r="S45" s="96"/>
      <c r="T45" s="97"/>
      <c r="U45" s="98"/>
      <c r="V45" s="5"/>
      <c r="W45" s="5"/>
    </row>
    <row r="46" spans="1:23" ht="30.75" customHeight="1">
      <c r="A46" s="36"/>
      <c r="B46" s="16" t="s">
        <v>72</v>
      </c>
      <c r="C46" s="16" t="s">
        <v>158</v>
      </c>
      <c r="D46" s="23" t="s">
        <v>144</v>
      </c>
      <c r="E46" s="81">
        <v>57.77</v>
      </c>
      <c r="F46" s="80">
        <v>57.77</v>
      </c>
      <c r="G46" s="80">
        <v>48.75</v>
      </c>
      <c r="H46" s="82">
        <v>57.77</v>
      </c>
      <c r="I46" s="99">
        <v>1471.25</v>
      </c>
      <c r="J46" s="100">
        <v>2987</v>
      </c>
      <c r="K46" s="100">
        <v>2987</v>
      </c>
      <c r="L46" s="100">
        <v>2988</v>
      </c>
      <c r="M46" s="82">
        <f t="shared" si="1"/>
        <v>10433.25</v>
      </c>
      <c r="N46" s="96">
        <f>I46*(E46-G46)</f>
        <v>13270.675000000005</v>
      </c>
      <c r="O46" s="101">
        <f>J46*(E46-G46)</f>
        <v>26942.740000000009</v>
      </c>
      <c r="P46" s="101">
        <f>(F46-H46)*K46</f>
        <v>0</v>
      </c>
      <c r="Q46" s="101">
        <f>(F46-H46)*L46</f>
        <v>0</v>
      </c>
      <c r="R46" s="82">
        <f t="shared" si="3"/>
        <v>40213.415000000015</v>
      </c>
      <c r="S46" s="96"/>
      <c r="T46" s="97"/>
      <c r="U46" s="98"/>
      <c r="V46" s="5"/>
      <c r="W46" s="5"/>
    </row>
    <row r="47" spans="1:23" ht="31.5" customHeight="1">
      <c r="A47" s="36" t="s">
        <v>126</v>
      </c>
      <c r="B47" s="37" t="s">
        <v>125</v>
      </c>
      <c r="C47" s="16"/>
      <c r="D47" s="23"/>
      <c r="E47" s="81"/>
      <c r="F47" s="80"/>
      <c r="G47" s="80"/>
      <c r="H47" s="82"/>
      <c r="I47" s="102">
        <f t="shared" ref="I47:J47" si="34">SUM(I48:I51)</f>
        <v>119581</v>
      </c>
      <c r="J47" s="103">
        <f t="shared" si="34"/>
        <v>117387.466</v>
      </c>
      <c r="K47" s="103">
        <f t="shared" ref="K47:L47" si="35">SUM(K48:K51)</f>
        <v>126320.015</v>
      </c>
      <c r="L47" s="103">
        <f t="shared" si="35"/>
        <v>126320.015</v>
      </c>
      <c r="M47" s="82">
        <f t="shared" si="1"/>
        <v>489608.49600000004</v>
      </c>
      <c r="N47" s="95">
        <f>SUM(N48:N51)</f>
        <v>4699059.8731386187</v>
      </c>
      <c r="O47" s="80">
        <f>SUM(O48:O51)</f>
        <v>4639699.9210513309</v>
      </c>
      <c r="P47" s="80">
        <f t="shared" ref="P47:Q47" si="36">SUM(P48:P51)</f>
        <v>3983788.7636594712</v>
      </c>
      <c r="Q47" s="80">
        <f t="shared" si="36"/>
        <v>3983788.7636594712</v>
      </c>
      <c r="R47" s="82">
        <f t="shared" si="3"/>
        <v>17306337.321508892</v>
      </c>
      <c r="S47" s="96">
        <v>1951286.5691833331</v>
      </c>
      <c r="T47" s="97">
        <f>Q47/3</f>
        <v>1327929.5878864904</v>
      </c>
      <c r="U47" s="98">
        <f>R47+S47-T47</f>
        <v>17929694.302805737</v>
      </c>
      <c r="V47" s="5"/>
      <c r="W47" s="5"/>
    </row>
    <row r="48" spans="1:23" ht="33" customHeight="1">
      <c r="A48" s="36"/>
      <c r="B48" s="16" t="s">
        <v>56</v>
      </c>
      <c r="C48" s="16" t="s">
        <v>159</v>
      </c>
      <c r="D48" s="23" t="s">
        <v>144</v>
      </c>
      <c r="E48" s="81">
        <v>87.679459704999999</v>
      </c>
      <c r="F48" s="80">
        <v>87.679459704999999</v>
      </c>
      <c r="G48" s="80">
        <v>59.5</v>
      </c>
      <c r="H48" s="82">
        <v>70.510000000000005</v>
      </c>
      <c r="I48" s="99">
        <v>68891.399999999994</v>
      </c>
      <c r="J48" s="100">
        <v>68010.034</v>
      </c>
      <c r="K48" s="100">
        <v>75889.25</v>
      </c>
      <c r="L48" s="100">
        <v>75889.25</v>
      </c>
      <c r="M48" s="82">
        <f t="shared" si="1"/>
        <v>288679.93400000001</v>
      </c>
      <c r="N48" s="96">
        <f>I48*(E48-G48)</f>
        <v>1941322.4303210368</v>
      </c>
      <c r="O48" s="101">
        <f>J48*(E48-G48)</f>
        <v>1916486.0126386799</v>
      </c>
      <c r="P48" s="101">
        <f>(F48-H48)*K48</f>
        <v>1302977.4199176708</v>
      </c>
      <c r="Q48" s="101">
        <f>(F48-H48)*L48</f>
        <v>1302977.4199176708</v>
      </c>
      <c r="R48" s="82">
        <f t="shared" si="3"/>
        <v>6463763.2827950586</v>
      </c>
      <c r="S48" s="96"/>
      <c r="T48" s="97"/>
      <c r="U48" s="98"/>
      <c r="V48" s="5"/>
      <c r="W48" s="5"/>
    </row>
    <row r="49" spans="1:23" ht="33" customHeight="1">
      <c r="A49" s="36"/>
      <c r="B49" s="16" t="s">
        <v>56</v>
      </c>
      <c r="C49" s="16" t="s">
        <v>124</v>
      </c>
      <c r="D49" s="23" t="s">
        <v>145</v>
      </c>
      <c r="E49" s="81">
        <v>88.213995587499994</v>
      </c>
      <c r="F49" s="80">
        <v>88.213995587499994</v>
      </c>
      <c r="G49" s="80">
        <v>45.2</v>
      </c>
      <c r="H49" s="82">
        <v>53.56</v>
      </c>
      <c r="I49" s="99">
        <v>49371.351999999999</v>
      </c>
      <c r="J49" s="100">
        <v>48010.235000000001</v>
      </c>
      <c r="K49" s="100">
        <v>48271.75</v>
      </c>
      <c r="L49" s="100">
        <v>48271.75</v>
      </c>
      <c r="M49" s="82">
        <f t="shared" si="1"/>
        <v>193925.087</v>
      </c>
      <c r="N49" s="96">
        <f>I49*(E49-G49)</f>
        <v>2123659.1170769087</v>
      </c>
      <c r="O49" s="101">
        <f>J49*(E49-G49)</f>
        <v>2065112.0364448377</v>
      </c>
      <c r="P49" s="101">
        <f>(F49-H49)*K49</f>
        <v>1672809.0115009027</v>
      </c>
      <c r="Q49" s="101">
        <f>(F49-H49)*L49</f>
        <v>1672809.0115009027</v>
      </c>
      <c r="R49" s="82">
        <f t="shared" si="3"/>
        <v>7534389.1765235513</v>
      </c>
      <c r="S49" s="96"/>
      <c r="T49" s="97"/>
      <c r="U49" s="98"/>
      <c r="V49" s="5"/>
      <c r="W49" s="5"/>
    </row>
    <row r="50" spans="1:23" ht="33" customHeight="1">
      <c r="A50" s="36"/>
      <c r="B50" s="16" t="s">
        <v>56</v>
      </c>
      <c r="C50" s="16" t="s">
        <v>32</v>
      </c>
      <c r="D50" s="23" t="s">
        <v>144</v>
      </c>
      <c r="E50" s="81">
        <v>576.98997995249999</v>
      </c>
      <c r="F50" s="80">
        <v>576.98997995249999</v>
      </c>
      <c r="G50" s="80">
        <v>103.8</v>
      </c>
      <c r="H50" s="82">
        <v>123</v>
      </c>
      <c r="I50" s="99">
        <v>946.24799999999993</v>
      </c>
      <c r="J50" s="100">
        <v>964.077</v>
      </c>
      <c r="K50" s="100">
        <v>1184.5</v>
      </c>
      <c r="L50" s="100">
        <v>1184.5</v>
      </c>
      <c r="M50" s="82">
        <f t="shared" si="1"/>
        <v>4279.3249999999998</v>
      </c>
      <c r="N50" s="96">
        <f>I50*(E50-G50)</f>
        <v>447755.07215009315</v>
      </c>
      <c r="O50" s="101">
        <f>J50*(E50-G50)</f>
        <v>456191.57630266633</v>
      </c>
      <c r="P50" s="101">
        <f>(F50-H50)*K50</f>
        <v>537751.13125373621</v>
      </c>
      <c r="Q50" s="101">
        <f>(F50-H50)*L50</f>
        <v>537751.13125373621</v>
      </c>
      <c r="R50" s="82">
        <f t="shared" si="3"/>
        <v>1979448.9109602319</v>
      </c>
      <c r="S50" s="96"/>
      <c r="T50" s="97"/>
      <c r="U50" s="98"/>
      <c r="V50" s="5"/>
      <c r="W50" s="5"/>
    </row>
    <row r="51" spans="1:23" ht="33" customHeight="1">
      <c r="A51" s="36"/>
      <c r="B51" s="16" t="s">
        <v>56</v>
      </c>
      <c r="C51" s="16" t="s">
        <v>282</v>
      </c>
      <c r="D51" s="23" t="s">
        <v>144</v>
      </c>
      <c r="E51" s="81">
        <v>599.86896126500005</v>
      </c>
      <c r="F51" s="80">
        <v>599.86896126500005</v>
      </c>
      <c r="G51" s="80">
        <v>99</v>
      </c>
      <c r="H51" s="82">
        <v>117.32</v>
      </c>
      <c r="I51" s="99">
        <v>372</v>
      </c>
      <c r="J51" s="100">
        <v>403.12</v>
      </c>
      <c r="K51" s="100">
        <v>974.51499999999999</v>
      </c>
      <c r="L51" s="100">
        <v>974.51499999999999</v>
      </c>
      <c r="M51" s="82">
        <f t="shared" si="1"/>
        <v>2724.15</v>
      </c>
      <c r="N51" s="96">
        <f>I51*(E51-G51)</f>
        <v>186323.25359058002</v>
      </c>
      <c r="O51" s="101">
        <f>J51*(E51-G51)</f>
        <v>201910.29566514681</v>
      </c>
      <c r="P51" s="101">
        <f>(F51-H51)*K51</f>
        <v>470251.20098716154</v>
      </c>
      <c r="Q51" s="101">
        <f>(F51-H51)*L51</f>
        <v>470251.20098716154</v>
      </c>
      <c r="R51" s="82">
        <f t="shared" si="3"/>
        <v>1328735.9512300501</v>
      </c>
      <c r="S51" s="96"/>
      <c r="T51" s="97"/>
      <c r="U51" s="98"/>
      <c r="V51" s="5"/>
      <c r="W51" s="5"/>
    </row>
    <row r="52" spans="1:23" ht="30.75" customHeight="1">
      <c r="A52" s="36" t="s">
        <v>160</v>
      </c>
      <c r="B52" s="37" t="s">
        <v>161</v>
      </c>
      <c r="C52" s="16"/>
      <c r="D52" s="23"/>
      <c r="E52" s="81"/>
      <c r="F52" s="80"/>
      <c r="G52" s="80"/>
      <c r="H52" s="82"/>
      <c r="I52" s="102">
        <f>SUM(I53:I56)</f>
        <v>11623</v>
      </c>
      <c r="J52" s="103">
        <f>SUM(J53:J56)</f>
        <v>16355</v>
      </c>
      <c r="K52" s="103">
        <f t="shared" ref="K52:L52" si="37">SUM(K53:K56)</f>
        <v>11288.75</v>
      </c>
      <c r="L52" s="103">
        <f t="shared" si="37"/>
        <v>11288.75</v>
      </c>
      <c r="M52" s="82">
        <f t="shared" si="1"/>
        <v>50555.5</v>
      </c>
      <c r="N52" s="96">
        <f>SUM(N53:N56)</f>
        <v>798925.36825634982</v>
      </c>
      <c r="O52" s="101">
        <f>SUM(O53:O56)</f>
        <v>1127358.1554081547</v>
      </c>
      <c r="P52" s="101">
        <f t="shared" ref="P52:Q52" si="38">SUM(P53:P56)</f>
        <v>641132.7914754888</v>
      </c>
      <c r="Q52" s="101">
        <f t="shared" si="38"/>
        <v>641132.7914754888</v>
      </c>
      <c r="R52" s="82">
        <f t="shared" si="3"/>
        <v>3208549.1066154819</v>
      </c>
      <c r="S52" s="96">
        <v>279286.79249999998</v>
      </c>
      <c r="T52" s="97">
        <f>Q52/3</f>
        <v>213710.93049182961</v>
      </c>
      <c r="U52" s="98">
        <f>R52+S52-T52</f>
        <v>3274124.9686236521</v>
      </c>
      <c r="V52" s="5"/>
      <c r="W52" s="5"/>
    </row>
    <row r="53" spans="1:23" ht="30.75" customHeight="1">
      <c r="A53" s="36"/>
      <c r="B53" s="16" t="s">
        <v>72</v>
      </c>
      <c r="C53" s="16" t="s">
        <v>162</v>
      </c>
      <c r="D53" s="23" t="s">
        <v>144</v>
      </c>
      <c r="E53" s="81">
        <v>121.72840891749999</v>
      </c>
      <c r="F53" s="80">
        <v>121.72840891749999</v>
      </c>
      <c r="G53" s="80">
        <v>51.4</v>
      </c>
      <c r="H53" s="82">
        <v>60.91</v>
      </c>
      <c r="I53" s="99">
        <v>5214</v>
      </c>
      <c r="J53" s="100">
        <v>9718</v>
      </c>
      <c r="K53" s="100">
        <v>5014</v>
      </c>
      <c r="L53" s="100">
        <v>5014</v>
      </c>
      <c r="M53" s="82">
        <f t="shared" si="1"/>
        <v>24960</v>
      </c>
      <c r="N53" s="96">
        <f>I53*(E53-G53)</f>
        <v>366692.32409584493</v>
      </c>
      <c r="O53" s="101">
        <f>J53*(E53-G53)</f>
        <v>683451.47786026483</v>
      </c>
      <c r="P53" s="101">
        <f>(F53-H53)*K53</f>
        <v>304943.50231234496</v>
      </c>
      <c r="Q53" s="101">
        <f>(F53-H53)*L53</f>
        <v>304943.50231234496</v>
      </c>
      <c r="R53" s="82">
        <f t="shared" si="3"/>
        <v>1660030.8065807996</v>
      </c>
      <c r="S53" s="96"/>
      <c r="T53" s="97"/>
      <c r="U53" s="98"/>
      <c r="V53" s="5"/>
      <c r="W53" s="5"/>
    </row>
    <row r="54" spans="1:23" ht="47.25" customHeight="1">
      <c r="A54" s="36"/>
      <c r="B54" s="16" t="s">
        <v>72</v>
      </c>
      <c r="C54" s="16" t="s">
        <v>163</v>
      </c>
      <c r="D54" s="23" t="s">
        <v>144</v>
      </c>
      <c r="E54" s="81">
        <v>137.83503597000001</v>
      </c>
      <c r="F54" s="80">
        <v>137.83503597000001</v>
      </c>
      <c r="G54" s="80">
        <v>84</v>
      </c>
      <c r="H54" s="82">
        <v>99.54</v>
      </c>
      <c r="I54" s="99">
        <v>4059</v>
      </c>
      <c r="J54" s="100">
        <v>4277</v>
      </c>
      <c r="K54" s="100">
        <v>3919.25</v>
      </c>
      <c r="L54" s="100">
        <v>3919.25</v>
      </c>
      <c r="M54" s="82">
        <f t="shared" si="1"/>
        <v>16174.5</v>
      </c>
      <c r="N54" s="96">
        <f>I54*(E54-G54)</f>
        <v>218516.41100223002</v>
      </c>
      <c r="O54" s="101">
        <f>J54*(E54-G54)</f>
        <v>230252.44884369004</v>
      </c>
      <c r="P54" s="101">
        <f>(F54-H54)*K54</f>
        <v>150087.81972542251</v>
      </c>
      <c r="Q54" s="101">
        <f>(F54-H54)*L54</f>
        <v>150087.81972542251</v>
      </c>
      <c r="R54" s="82">
        <f t="shared" si="3"/>
        <v>748944.49929676508</v>
      </c>
      <c r="S54" s="96"/>
      <c r="T54" s="97"/>
      <c r="U54" s="98"/>
      <c r="V54" s="5"/>
      <c r="W54" s="5"/>
    </row>
    <row r="55" spans="1:23" ht="30.75" customHeight="1">
      <c r="A55" s="36"/>
      <c r="B55" s="16" t="s">
        <v>72</v>
      </c>
      <c r="C55" s="16" t="s">
        <v>164</v>
      </c>
      <c r="D55" s="23" t="s">
        <v>144</v>
      </c>
      <c r="E55" s="81">
        <v>144.5345774175</v>
      </c>
      <c r="F55" s="80">
        <v>144.5345774175</v>
      </c>
      <c r="G55" s="80">
        <v>38.75</v>
      </c>
      <c r="H55" s="82">
        <v>46</v>
      </c>
      <c r="I55" s="99">
        <v>1416</v>
      </c>
      <c r="J55" s="100">
        <v>1396</v>
      </c>
      <c r="K55" s="100">
        <v>1347.5</v>
      </c>
      <c r="L55" s="100">
        <v>1347.5</v>
      </c>
      <c r="M55" s="82">
        <f t="shared" si="1"/>
        <v>5507</v>
      </c>
      <c r="N55" s="96">
        <f>I55*(E55-G55)</f>
        <v>149790.96162318002</v>
      </c>
      <c r="O55" s="101">
        <f>J55*(E55-G55)</f>
        <v>147675.27007483001</v>
      </c>
      <c r="P55" s="101">
        <f>(F55-H55)*K55</f>
        <v>132775.34307008126</v>
      </c>
      <c r="Q55" s="101">
        <f>(F55-H55)*L55</f>
        <v>132775.34307008126</v>
      </c>
      <c r="R55" s="82">
        <f t="shared" si="3"/>
        <v>563016.91783817252</v>
      </c>
      <c r="S55" s="96"/>
      <c r="T55" s="97"/>
      <c r="U55" s="98"/>
      <c r="V55" s="5"/>
      <c r="W55" s="5"/>
    </row>
    <row r="56" spans="1:23" ht="30.75" customHeight="1">
      <c r="A56" s="36"/>
      <c r="B56" s="16" t="s">
        <v>72</v>
      </c>
      <c r="C56" s="16" t="s">
        <v>165</v>
      </c>
      <c r="D56" s="23" t="s">
        <v>144</v>
      </c>
      <c r="E56" s="81">
        <v>152.44290314250003</v>
      </c>
      <c r="F56" s="80">
        <v>152.44290314250003</v>
      </c>
      <c r="G56" s="80">
        <v>84</v>
      </c>
      <c r="H56" s="82">
        <v>99.54</v>
      </c>
      <c r="I56" s="99">
        <v>934</v>
      </c>
      <c r="J56" s="100">
        <v>964</v>
      </c>
      <c r="K56" s="100">
        <v>1008</v>
      </c>
      <c r="L56" s="100">
        <v>1008</v>
      </c>
      <c r="M56" s="82">
        <f t="shared" si="1"/>
        <v>3914</v>
      </c>
      <c r="N56" s="96">
        <f>I56*(E56-G56)</f>
        <v>63925.671535095025</v>
      </c>
      <c r="O56" s="101">
        <f>J56*(E56-G56)</f>
        <v>65978.958629370027</v>
      </c>
      <c r="P56" s="101">
        <f>(F56-H56)*K56</f>
        <v>53326.126367640019</v>
      </c>
      <c r="Q56" s="101">
        <f>(F56-H56)*L56</f>
        <v>53326.126367640019</v>
      </c>
      <c r="R56" s="82">
        <f t="shared" si="3"/>
        <v>236556.88289974508</v>
      </c>
      <c r="S56" s="96"/>
      <c r="T56" s="97"/>
      <c r="U56" s="98"/>
      <c r="V56" s="5"/>
      <c r="W56" s="5"/>
    </row>
    <row r="57" spans="1:23" ht="30.75" customHeight="1">
      <c r="A57" s="36" t="s">
        <v>123</v>
      </c>
      <c r="B57" s="37" t="s">
        <v>122</v>
      </c>
      <c r="C57" s="16"/>
      <c r="D57" s="23"/>
      <c r="E57" s="81"/>
      <c r="F57" s="80"/>
      <c r="G57" s="80"/>
      <c r="H57" s="82"/>
      <c r="I57" s="102">
        <f t="shared" ref="I57:Q57" si="39">SUM(I58:I59)</f>
        <v>770982</v>
      </c>
      <c r="J57" s="103">
        <f t="shared" si="39"/>
        <v>729929</v>
      </c>
      <c r="K57" s="103">
        <f t="shared" ref="K57:L57" si="40">SUM(K58:K59)</f>
        <v>762852.75</v>
      </c>
      <c r="L57" s="103">
        <f t="shared" si="40"/>
        <v>762852.75</v>
      </c>
      <c r="M57" s="82">
        <f t="shared" si="1"/>
        <v>3026616.5</v>
      </c>
      <c r="N57" s="95">
        <f t="shared" si="39"/>
        <v>6058190.4599999972</v>
      </c>
      <c r="O57" s="80">
        <f t="shared" si="39"/>
        <v>5726753.7699999977</v>
      </c>
      <c r="P57" s="80">
        <f t="shared" si="39"/>
        <v>0</v>
      </c>
      <c r="Q57" s="80">
        <f t="shared" si="39"/>
        <v>0</v>
      </c>
      <c r="R57" s="82">
        <f t="shared" si="3"/>
        <v>11784944.229999995</v>
      </c>
      <c r="S57" s="95">
        <v>2073378.7733333327</v>
      </c>
      <c r="T57" s="80">
        <f>Q57/3</f>
        <v>0</v>
      </c>
      <c r="U57" s="98">
        <f>R57+S57-T57</f>
        <v>13858323.003333328</v>
      </c>
      <c r="V57" s="5"/>
      <c r="W57" s="5"/>
    </row>
    <row r="58" spans="1:23" ht="30.75" customHeight="1">
      <c r="A58" s="36"/>
      <c r="B58" s="16" t="s">
        <v>121</v>
      </c>
      <c r="C58" s="16" t="s">
        <v>37</v>
      </c>
      <c r="D58" s="23" t="s">
        <v>144</v>
      </c>
      <c r="E58" s="81">
        <v>40</v>
      </c>
      <c r="F58" s="80">
        <v>40</v>
      </c>
      <c r="G58" s="80">
        <v>31.07</v>
      </c>
      <c r="H58" s="82">
        <v>40</v>
      </c>
      <c r="I58" s="99">
        <v>311716</v>
      </c>
      <c r="J58" s="100">
        <v>290200</v>
      </c>
      <c r="K58" s="100">
        <v>309109</v>
      </c>
      <c r="L58" s="100">
        <v>309109</v>
      </c>
      <c r="M58" s="82">
        <f t="shared" si="1"/>
        <v>1220134</v>
      </c>
      <c r="N58" s="96">
        <f>I58*(E58-G58)</f>
        <v>2783623.88</v>
      </c>
      <c r="O58" s="101">
        <f>J58*(E58-G58)</f>
        <v>2591486</v>
      </c>
      <c r="P58" s="101">
        <f>(F58-H58)*K58</f>
        <v>0</v>
      </c>
      <c r="Q58" s="101">
        <f>(F58-H58)*L58</f>
        <v>0</v>
      </c>
      <c r="R58" s="82">
        <f t="shared" si="3"/>
        <v>5375109.8799999999</v>
      </c>
      <c r="S58" s="96"/>
      <c r="T58" s="97"/>
      <c r="U58" s="98"/>
      <c r="V58" s="5"/>
      <c r="W58" s="5"/>
    </row>
    <row r="59" spans="1:23" ht="30.75" customHeight="1">
      <c r="A59" s="36"/>
      <c r="B59" s="16" t="s">
        <v>121</v>
      </c>
      <c r="C59" s="16" t="s">
        <v>37</v>
      </c>
      <c r="D59" s="23" t="s">
        <v>145</v>
      </c>
      <c r="E59" s="81">
        <v>45.65</v>
      </c>
      <c r="F59" s="80">
        <v>45.65</v>
      </c>
      <c r="G59" s="80">
        <v>38.520000000000003</v>
      </c>
      <c r="H59" s="82">
        <v>45.65</v>
      </c>
      <c r="I59" s="99">
        <v>459266</v>
      </c>
      <c r="J59" s="100">
        <v>439729</v>
      </c>
      <c r="K59" s="100">
        <v>453743.75</v>
      </c>
      <c r="L59" s="100">
        <v>453743.75</v>
      </c>
      <c r="M59" s="82">
        <f t="shared" si="1"/>
        <v>1806482.5</v>
      </c>
      <c r="N59" s="96">
        <f>I59*(E59-G59)</f>
        <v>3274566.5799999977</v>
      </c>
      <c r="O59" s="101">
        <f>J59*(E59-G59)</f>
        <v>3135267.7699999982</v>
      </c>
      <c r="P59" s="101">
        <f>(F59-H59)*K59</f>
        <v>0</v>
      </c>
      <c r="Q59" s="101">
        <f>(F59-H59)*L59</f>
        <v>0</v>
      </c>
      <c r="R59" s="82">
        <f t="shared" si="3"/>
        <v>6409834.3499999959</v>
      </c>
      <c r="S59" s="96"/>
      <c r="T59" s="97"/>
      <c r="U59" s="98"/>
      <c r="V59" s="5"/>
      <c r="W59" s="5"/>
    </row>
    <row r="60" spans="1:23" ht="30.75" customHeight="1">
      <c r="A60" s="36" t="s">
        <v>258</v>
      </c>
      <c r="B60" s="37" t="s">
        <v>259</v>
      </c>
      <c r="C60" s="16"/>
      <c r="D60" s="23"/>
      <c r="E60" s="81"/>
      <c r="F60" s="80"/>
      <c r="G60" s="80"/>
      <c r="H60" s="82"/>
      <c r="I60" s="102">
        <f>SUM(I61:I62)</f>
        <v>11023</v>
      </c>
      <c r="J60" s="103">
        <f>SUM(J61:J62)</f>
        <v>8937</v>
      </c>
      <c r="K60" s="103">
        <f t="shared" ref="K60:L60" si="41">SUM(K61:K62)</f>
        <v>12327.5</v>
      </c>
      <c r="L60" s="103">
        <f t="shared" si="41"/>
        <v>12327.5</v>
      </c>
      <c r="M60" s="82">
        <f t="shared" si="1"/>
        <v>44615</v>
      </c>
      <c r="N60" s="95">
        <f>SUM(N61:N62)</f>
        <v>352977.87396342121</v>
      </c>
      <c r="O60" s="80">
        <f>SUM(O61:O62)</f>
        <v>286851.55087716709</v>
      </c>
      <c r="P60" s="80">
        <f t="shared" ref="P60:Q60" si="42">SUM(P61:P62)</f>
        <v>174277.68775577578</v>
      </c>
      <c r="Q60" s="80">
        <f t="shared" si="42"/>
        <v>174277.68775577578</v>
      </c>
      <c r="R60" s="82">
        <f t="shared" si="3"/>
        <v>988384.80035213986</v>
      </c>
      <c r="S60" s="95">
        <v>146542.965</v>
      </c>
      <c r="T60" s="80">
        <f>Q60/3</f>
        <v>58092.562585258594</v>
      </c>
      <c r="U60" s="98">
        <f>R60+S60-T60</f>
        <v>1076835.2027668813</v>
      </c>
      <c r="V60" s="5"/>
      <c r="W60" s="5"/>
    </row>
    <row r="61" spans="1:23" ht="30.75" customHeight="1">
      <c r="A61" s="36"/>
      <c r="B61" s="16" t="s">
        <v>44</v>
      </c>
      <c r="C61" s="16" t="s">
        <v>260</v>
      </c>
      <c r="D61" s="23" t="s">
        <v>144</v>
      </c>
      <c r="E61" s="81">
        <v>100.04172750500001</v>
      </c>
      <c r="F61" s="80">
        <v>100.04172750500001</v>
      </c>
      <c r="G61" s="80">
        <v>78</v>
      </c>
      <c r="H61" s="82">
        <v>92.43</v>
      </c>
      <c r="I61" s="99">
        <v>5923</v>
      </c>
      <c r="J61" s="100">
        <v>4771</v>
      </c>
      <c r="K61" s="100">
        <v>7871</v>
      </c>
      <c r="L61" s="100">
        <v>7871</v>
      </c>
      <c r="M61" s="82">
        <f t="shared" si="1"/>
        <v>26436</v>
      </c>
      <c r="N61" s="96">
        <f>I61*(E61-G61)</f>
        <v>130553.15201211507</v>
      </c>
      <c r="O61" s="101">
        <f>J61*(E61-G61)</f>
        <v>105161.08192635505</v>
      </c>
      <c r="P61" s="101">
        <f>(F61-H61)*K61</f>
        <v>59911.90719185504</v>
      </c>
      <c r="Q61" s="101">
        <f>(F61-H61)*L61</f>
        <v>59911.90719185504</v>
      </c>
      <c r="R61" s="82">
        <f t="shared" si="3"/>
        <v>355538.04832218017</v>
      </c>
      <c r="S61" s="96"/>
      <c r="T61" s="97"/>
      <c r="U61" s="98"/>
      <c r="V61" s="5"/>
      <c r="W61" s="5"/>
    </row>
    <row r="62" spans="1:23" ht="30.75" customHeight="1">
      <c r="A62" s="36"/>
      <c r="B62" s="16" t="s">
        <v>44</v>
      </c>
      <c r="C62" s="16" t="s">
        <v>260</v>
      </c>
      <c r="D62" s="23" t="s">
        <v>145</v>
      </c>
      <c r="E62" s="81">
        <v>140.61269057868748</v>
      </c>
      <c r="F62" s="80">
        <v>140.61269057868748</v>
      </c>
      <c r="G62" s="80">
        <v>97</v>
      </c>
      <c r="H62" s="82">
        <v>114.95</v>
      </c>
      <c r="I62" s="99">
        <v>5100</v>
      </c>
      <c r="J62" s="100">
        <v>4166</v>
      </c>
      <c r="K62" s="100">
        <v>4456.5</v>
      </c>
      <c r="L62" s="100">
        <v>4456.5</v>
      </c>
      <c r="M62" s="82">
        <f t="shared" si="1"/>
        <v>18179</v>
      </c>
      <c r="N62" s="96">
        <f>I62*(E62-G62)</f>
        <v>222424.72195130613</v>
      </c>
      <c r="O62" s="101">
        <f>J62*(E62-G62)</f>
        <v>181690.46895081204</v>
      </c>
      <c r="P62" s="101">
        <f>(F62-H62)*K62</f>
        <v>114365.78056392074</v>
      </c>
      <c r="Q62" s="101">
        <f>(F62-H62)*L62</f>
        <v>114365.78056392074</v>
      </c>
      <c r="R62" s="82">
        <f t="shared" si="3"/>
        <v>632846.75202995958</v>
      </c>
      <c r="S62" s="96"/>
      <c r="T62" s="97"/>
      <c r="U62" s="98"/>
      <c r="V62" s="5"/>
      <c r="W62" s="5"/>
    </row>
    <row r="63" spans="1:23" ht="30.75" customHeight="1">
      <c r="A63" s="36" t="s">
        <v>120</v>
      </c>
      <c r="B63" s="37" t="s">
        <v>118</v>
      </c>
      <c r="C63" s="16"/>
      <c r="D63" s="23"/>
      <c r="E63" s="81"/>
      <c r="F63" s="80"/>
      <c r="G63" s="80"/>
      <c r="H63" s="82"/>
      <c r="I63" s="102">
        <f t="shared" ref="I63:J63" si="43">SUM(I64:I66)</f>
        <v>1552.4099999999999</v>
      </c>
      <c r="J63" s="103">
        <f t="shared" si="43"/>
        <v>1639.47</v>
      </c>
      <c r="K63" s="103">
        <f t="shared" ref="K63:L63" si="44">SUM(K64:K66)</f>
        <v>2490.75</v>
      </c>
      <c r="L63" s="103">
        <f t="shared" si="44"/>
        <v>2490.75</v>
      </c>
      <c r="M63" s="82">
        <f t="shared" si="1"/>
        <v>8173.38</v>
      </c>
      <c r="N63" s="96">
        <f>SUM(N64:N66)</f>
        <v>54143.21578799712</v>
      </c>
      <c r="O63" s="101">
        <f>SUM(O64:O66)</f>
        <v>56267.038373424992</v>
      </c>
      <c r="P63" s="101">
        <f t="shared" ref="P63:Q63" si="45">SUM(P64:P66)</f>
        <v>97003.55427898941</v>
      </c>
      <c r="Q63" s="101">
        <f t="shared" si="45"/>
        <v>97003.55427898941</v>
      </c>
      <c r="R63" s="82">
        <f t="shared" si="3"/>
        <v>304417.3627194009</v>
      </c>
      <c r="S63" s="96">
        <v>46902.830833333333</v>
      </c>
      <c r="T63" s="97">
        <f>Q63/3</f>
        <v>32334.51809299647</v>
      </c>
      <c r="U63" s="98">
        <f>R63+S63-T63</f>
        <v>318985.67545973777</v>
      </c>
      <c r="V63" s="5"/>
      <c r="W63" s="5"/>
    </row>
    <row r="64" spans="1:23" ht="30.75" customHeight="1">
      <c r="A64" s="36"/>
      <c r="B64" s="16" t="s">
        <v>41</v>
      </c>
      <c r="C64" s="16" t="s">
        <v>166</v>
      </c>
      <c r="D64" s="23" t="s">
        <v>144</v>
      </c>
      <c r="E64" s="81">
        <v>75.033452712500008</v>
      </c>
      <c r="F64" s="80">
        <v>75.033452712500008</v>
      </c>
      <c r="G64" s="80">
        <v>63.5</v>
      </c>
      <c r="H64" s="82">
        <v>75.25</v>
      </c>
      <c r="I64" s="99">
        <v>659.14</v>
      </c>
      <c r="J64" s="100">
        <v>746.4</v>
      </c>
      <c r="K64" s="100">
        <v>786</v>
      </c>
      <c r="L64" s="100">
        <v>786</v>
      </c>
      <c r="M64" s="82">
        <f t="shared" si="1"/>
        <v>2977.54</v>
      </c>
      <c r="N64" s="96">
        <f>I64*(E64-G64)</f>
        <v>7602.1600209172548</v>
      </c>
      <c r="O64" s="101">
        <f>J64*(E64-G64)</f>
        <v>8608.5691046100055</v>
      </c>
      <c r="P64" s="101">
        <f>(F64-H64)*K64</f>
        <v>-170.20616797499378</v>
      </c>
      <c r="Q64" s="101">
        <f>(F64-H64)*L64</f>
        <v>-170.20616797499378</v>
      </c>
      <c r="R64" s="82">
        <f t="shared" si="3"/>
        <v>15870.316789577275</v>
      </c>
      <c r="S64" s="96"/>
      <c r="T64" s="97"/>
      <c r="U64" s="98"/>
      <c r="V64" s="5"/>
      <c r="W64" s="5"/>
    </row>
    <row r="65" spans="1:23" ht="30.75" customHeight="1">
      <c r="A65" s="36"/>
      <c r="B65" s="16" t="s">
        <v>41</v>
      </c>
      <c r="C65" s="16" t="s">
        <v>119</v>
      </c>
      <c r="D65" s="23" t="s">
        <v>144</v>
      </c>
      <c r="E65" s="81">
        <v>147.90081939250001</v>
      </c>
      <c r="F65" s="80">
        <v>147.90081939250001</v>
      </c>
      <c r="G65" s="80">
        <v>63.5</v>
      </c>
      <c r="H65" s="82">
        <v>75.25</v>
      </c>
      <c r="I65" s="99">
        <v>304.94</v>
      </c>
      <c r="J65" s="100">
        <v>327.87</v>
      </c>
      <c r="K65" s="100">
        <v>1160.75</v>
      </c>
      <c r="L65" s="100">
        <v>1160.75</v>
      </c>
      <c r="M65" s="82">
        <f t="shared" si="1"/>
        <v>2954.31</v>
      </c>
      <c r="N65" s="96">
        <f>I65*(E65-G65)</f>
        <v>25737.185865548952</v>
      </c>
      <c r="O65" s="101">
        <f>J65*(E65-G65)</f>
        <v>27672.49665421898</v>
      </c>
      <c r="P65" s="101">
        <f>(F65-H65)*K65</f>
        <v>84329.438609844394</v>
      </c>
      <c r="Q65" s="101">
        <f>(F65-H65)*L65</f>
        <v>84329.438609844394</v>
      </c>
      <c r="R65" s="82">
        <f t="shared" si="3"/>
        <v>222068.55973945672</v>
      </c>
      <c r="S65" s="96"/>
      <c r="T65" s="97"/>
      <c r="U65" s="98"/>
      <c r="V65" s="5"/>
      <c r="W65" s="5"/>
    </row>
    <row r="66" spans="1:23" ht="30.75" customHeight="1">
      <c r="A66" s="36"/>
      <c r="B66" s="16" t="s">
        <v>41</v>
      </c>
      <c r="C66" s="16" t="s">
        <v>167</v>
      </c>
      <c r="D66" s="23" t="s">
        <v>144</v>
      </c>
      <c r="E66" s="81">
        <v>98.860885730000007</v>
      </c>
      <c r="F66" s="80">
        <v>98.860885730000007</v>
      </c>
      <c r="G66" s="80">
        <v>63.5</v>
      </c>
      <c r="H66" s="82">
        <v>75.25</v>
      </c>
      <c r="I66" s="99">
        <v>588.33000000000004</v>
      </c>
      <c r="J66" s="100">
        <v>565.20000000000005</v>
      </c>
      <c r="K66" s="100">
        <v>544</v>
      </c>
      <c r="L66" s="100">
        <v>544</v>
      </c>
      <c r="M66" s="82">
        <f t="shared" si="1"/>
        <v>2241.5300000000002</v>
      </c>
      <c r="N66" s="96">
        <f>I66*(E66-G66)</f>
        <v>20803.869901530907</v>
      </c>
      <c r="O66" s="101">
        <f>J66*(E66-G66)</f>
        <v>19985.972614596005</v>
      </c>
      <c r="P66" s="101">
        <f>(F66-H66)*K66</f>
        <v>12844.321837120004</v>
      </c>
      <c r="Q66" s="101">
        <f>(F66-H66)*L66</f>
        <v>12844.321837120004</v>
      </c>
      <c r="R66" s="82">
        <f t="shared" si="3"/>
        <v>66478.486190366923</v>
      </c>
      <c r="S66" s="96"/>
      <c r="T66" s="97"/>
      <c r="U66" s="98"/>
      <c r="V66" s="5"/>
      <c r="W66" s="5"/>
    </row>
    <row r="67" spans="1:23" ht="30.75" customHeight="1">
      <c r="A67" s="36" t="s">
        <v>117</v>
      </c>
      <c r="B67" s="37" t="s">
        <v>116</v>
      </c>
      <c r="C67" s="16"/>
      <c r="D67" s="23"/>
      <c r="E67" s="81"/>
      <c r="F67" s="80"/>
      <c r="G67" s="80"/>
      <c r="H67" s="82"/>
      <c r="I67" s="102">
        <f t="shared" ref="I67:J67" si="46">SUM(I68)</f>
        <v>424.24</v>
      </c>
      <c r="J67" s="103">
        <f t="shared" si="46"/>
        <v>522.47</v>
      </c>
      <c r="K67" s="103">
        <f t="shared" ref="K67:L67" si="47">SUM(K68)</f>
        <v>560</v>
      </c>
      <c r="L67" s="103">
        <f t="shared" si="47"/>
        <v>433</v>
      </c>
      <c r="M67" s="82">
        <f t="shared" si="1"/>
        <v>1939.71</v>
      </c>
      <c r="N67" s="95">
        <f>SUM(N68)</f>
        <v>52985.923475958203</v>
      </c>
      <c r="O67" s="80">
        <f>SUM(O68)</f>
        <v>65254.467844813982</v>
      </c>
      <c r="P67" s="80">
        <f t="shared" ref="P67:Q67" si="48">SUM(P68)</f>
        <v>65277.018655799999</v>
      </c>
      <c r="Q67" s="80">
        <f t="shared" si="48"/>
        <v>50473.123353502502</v>
      </c>
      <c r="R67" s="82">
        <f t="shared" si="3"/>
        <v>233990.53333007469</v>
      </c>
      <c r="S67" s="96">
        <v>19271.386666666669</v>
      </c>
      <c r="T67" s="97">
        <f>Q67/3</f>
        <v>16824.3744511675</v>
      </c>
      <c r="U67" s="98">
        <f>R67+S67-T67</f>
        <v>236437.54554557384</v>
      </c>
      <c r="V67" s="5"/>
      <c r="W67" s="5"/>
    </row>
    <row r="68" spans="1:23" ht="30.75" customHeight="1">
      <c r="A68" s="36"/>
      <c r="B68" s="16" t="s">
        <v>67</v>
      </c>
      <c r="C68" s="16" t="s">
        <v>115</v>
      </c>
      <c r="D68" s="23" t="s">
        <v>144</v>
      </c>
      <c r="E68" s="81">
        <v>169.8961047425</v>
      </c>
      <c r="F68" s="80">
        <v>169.8961047425</v>
      </c>
      <c r="G68" s="80">
        <v>45</v>
      </c>
      <c r="H68" s="82">
        <v>53.33</v>
      </c>
      <c r="I68" s="99">
        <v>424.24</v>
      </c>
      <c r="J68" s="100">
        <v>522.47</v>
      </c>
      <c r="K68" s="100">
        <v>560</v>
      </c>
      <c r="L68" s="100">
        <v>433</v>
      </c>
      <c r="M68" s="82">
        <f t="shared" si="1"/>
        <v>1939.71</v>
      </c>
      <c r="N68" s="96">
        <f>I68*(E68-G68)</f>
        <v>52985.923475958203</v>
      </c>
      <c r="O68" s="101">
        <f>J68*(E68-G68)</f>
        <v>65254.467844813982</v>
      </c>
      <c r="P68" s="101">
        <f>(F68-H68)*K68</f>
        <v>65277.018655799999</v>
      </c>
      <c r="Q68" s="101">
        <f>(F68-H68)*L68</f>
        <v>50473.123353502502</v>
      </c>
      <c r="R68" s="82">
        <f t="shared" si="3"/>
        <v>233990.53333007469</v>
      </c>
      <c r="S68" s="96"/>
      <c r="T68" s="97"/>
      <c r="U68" s="98"/>
      <c r="V68" s="5"/>
      <c r="W68" s="5"/>
    </row>
    <row r="69" spans="1:23" ht="30.75" customHeight="1">
      <c r="A69" s="36" t="s">
        <v>168</v>
      </c>
      <c r="B69" s="37" t="s">
        <v>169</v>
      </c>
      <c r="C69" s="16"/>
      <c r="D69" s="23"/>
      <c r="E69" s="81"/>
      <c r="F69" s="80"/>
      <c r="G69" s="80"/>
      <c r="H69" s="82"/>
      <c r="I69" s="102">
        <f>SUM(I70:I73)</f>
        <v>49657.161</v>
      </c>
      <c r="J69" s="103">
        <f>SUM(J70:J73)</f>
        <v>47951.199000000001</v>
      </c>
      <c r="K69" s="103">
        <f t="shared" ref="K69:L69" si="49">SUM(K70:K73)</f>
        <v>60024</v>
      </c>
      <c r="L69" s="103">
        <f t="shared" si="49"/>
        <v>60027</v>
      </c>
      <c r="M69" s="82">
        <f t="shared" si="1"/>
        <v>217659.36</v>
      </c>
      <c r="N69" s="95">
        <f>SUM(N70:N73)</f>
        <v>1536125.9620184079</v>
      </c>
      <c r="O69" s="80">
        <f>SUM(O70:O73)</f>
        <v>1466388.5398210718</v>
      </c>
      <c r="P69" s="80">
        <f t="shared" ref="P69:Q69" si="50">SUM(P70:P73)</f>
        <v>940512.36364111025</v>
      </c>
      <c r="Q69" s="80">
        <f t="shared" si="50"/>
        <v>940600.0763787902</v>
      </c>
      <c r="R69" s="82">
        <f t="shared" si="3"/>
        <v>4883626.9418593794</v>
      </c>
      <c r="S69" s="96">
        <v>714750.34666666656</v>
      </c>
      <c r="T69" s="97">
        <f>Q69/3</f>
        <v>313533.35879293008</v>
      </c>
      <c r="U69" s="98">
        <f>R69+S69-T69</f>
        <v>5284843.9297331162</v>
      </c>
      <c r="V69" s="5"/>
      <c r="W69" s="5"/>
    </row>
    <row r="70" spans="1:23" ht="41.25" customHeight="1">
      <c r="A70" s="36"/>
      <c r="B70" s="16" t="s">
        <v>276</v>
      </c>
      <c r="C70" s="16" t="s">
        <v>277</v>
      </c>
      <c r="D70" s="23" t="s">
        <v>144</v>
      </c>
      <c r="E70" s="81">
        <v>117.06347098000001</v>
      </c>
      <c r="F70" s="80">
        <v>117.06347098000001</v>
      </c>
      <c r="G70" s="80">
        <v>83</v>
      </c>
      <c r="H70" s="82">
        <v>98.36</v>
      </c>
      <c r="I70" s="99">
        <v>29481.451000000001</v>
      </c>
      <c r="J70" s="100">
        <v>27164.946</v>
      </c>
      <c r="K70" s="100">
        <v>35523</v>
      </c>
      <c r="L70" s="100">
        <v>35524</v>
      </c>
      <c r="M70" s="82">
        <f t="shared" si="1"/>
        <v>127693.397</v>
      </c>
      <c r="N70" s="96">
        <f>I70*(E70-G70)</f>
        <v>1004240.5505867922</v>
      </c>
      <c r="O70" s="101">
        <f>J70*(E70-G70)</f>
        <v>925332.34974426718</v>
      </c>
      <c r="P70" s="101">
        <f>(F70-H70)*K70</f>
        <v>664403.39962254022</v>
      </c>
      <c r="Q70" s="101">
        <f>(F70-H70)*L70</f>
        <v>664422.10309352016</v>
      </c>
      <c r="R70" s="82">
        <f t="shared" si="3"/>
        <v>3258398.4030471197</v>
      </c>
      <c r="S70" s="96"/>
      <c r="T70" s="97"/>
      <c r="U70" s="98"/>
      <c r="V70" s="5"/>
      <c r="W70" s="5"/>
    </row>
    <row r="71" spans="1:23" ht="30.75" customHeight="1">
      <c r="A71" s="36"/>
      <c r="B71" s="16" t="s">
        <v>276</v>
      </c>
      <c r="C71" s="16" t="s">
        <v>278</v>
      </c>
      <c r="D71" s="23" t="s">
        <v>144</v>
      </c>
      <c r="E71" s="81">
        <v>117.06347098000001</v>
      </c>
      <c r="F71" s="80">
        <v>117.06347098000001</v>
      </c>
      <c r="G71" s="80">
        <v>25.13</v>
      </c>
      <c r="H71" s="82">
        <v>30</v>
      </c>
      <c r="I71" s="99">
        <v>120.536</v>
      </c>
      <c r="J71" s="100">
        <v>267.988</v>
      </c>
      <c r="K71" s="100">
        <v>452</v>
      </c>
      <c r="L71" s="100">
        <v>452</v>
      </c>
      <c r="M71" s="82">
        <f t="shared" si="1"/>
        <v>1292.5239999999999</v>
      </c>
      <c r="N71" s="96">
        <f>I71*(E71-G71)</f>
        <v>11081.292858045281</v>
      </c>
      <c r="O71" s="101">
        <f>J71*(E71-G71)</f>
        <v>24637.067020988241</v>
      </c>
      <c r="P71" s="101">
        <f>(F71-H71)*K71</f>
        <v>39352.688882959999</v>
      </c>
      <c r="Q71" s="101">
        <f>(F71-H71)*L71</f>
        <v>39352.688882959999</v>
      </c>
      <c r="R71" s="82">
        <f t="shared" si="3"/>
        <v>114423.73764495354</v>
      </c>
      <c r="S71" s="96"/>
      <c r="T71" s="97"/>
      <c r="U71" s="98"/>
      <c r="V71" s="5"/>
      <c r="W71" s="5"/>
    </row>
    <row r="72" spans="1:23" ht="30.75" customHeight="1">
      <c r="A72" s="36"/>
      <c r="B72" s="16" t="s">
        <v>276</v>
      </c>
      <c r="C72" s="16" t="s">
        <v>280</v>
      </c>
      <c r="D72" s="23" t="s">
        <v>145</v>
      </c>
      <c r="E72" s="81">
        <v>181.97463335</v>
      </c>
      <c r="F72" s="80">
        <v>181.97463335</v>
      </c>
      <c r="G72" s="80">
        <v>124.45</v>
      </c>
      <c r="H72" s="82">
        <v>147.47</v>
      </c>
      <c r="I72" s="99">
        <v>4787.027</v>
      </c>
      <c r="J72" s="100">
        <v>4501.6440000000002</v>
      </c>
      <c r="K72" s="100">
        <v>6591</v>
      </c>
      <c r="L72" s="100">
        <v>6593</v>
      </c>
      <c r="M72" s="82">
        <f t="shared" ref="M72:M135" si="51">I72+J72+K72+L72</f>
        <v>22472.671000000002</v>
      </c>
      <c r="N72" s="96">
        <f>I72*(E72-G72)</f>
        <v>275371.97301155044</v>
      </c>
      <c r="O72" s="101">
        <f>J72*(E72-G72)</f>
        <v>258955.42057222742</v>
      </c>
      <c r="P72" s="101">
        <f>(F72-H72)*K72</f>
        <v>227420.03840985004</v>
      </c>
      <c r="Q72" s="101">
        <f>(F72-H72)*L72</f>
        <v>227489.04767655005</v>
      </c>
      <c r="R72" s="82">
        <f t="shared" ref="R72:R135" si="52">N72+O72+P72+Q72</f>
        <v>989236.47967017791</v>
      </c>
      <c r="S72" s="96"/>
      <c r="T72" s="97"/>
      <c r="U72" s="98"/>
      <c r="V72" s="5"/>
      <c r="W72" s="5"/>
    </row>
    <row r="73" spans="1:23" ht="30.75" customHeight="1">
      <c r="A73" s="36"/>
      <c r="B73" s="16" t="s">
        <v>276</v>
      </c>
      <c r="C73" s="16" t="s">
        <v>279</v>
      </c>
      <c r="D73" s="23" t="s">
        <v>145</v>
      </c>
      <c r="E73" s="81">
        <v>100.07478272</v>
      </c>
      <c r="F73" s="80">
        <v>100.07478272</v>
      </c>
      <c r="G73" s="80">
        <v>84</v>
      </c>
      <c r="H73" s="82">
        <v>99.54</v>
      </c>
      <c r="I73" s="99">
        <v>15268.146999999999</v>
      </c>
      <c r="J73" s="100">
        <v>16016.621000000001</v>
      </c>
      <c r="K73" s="100">
        <v>17458</v>
      </c>
      <c r="L73" s="100">
        <v>17458</v>
      </c>
      <c r="M73" s="82">
        <f t="shared" si="51"/>
        <v>66200.767999999996</v>
      </c>
      <c r="N73" s="96">
        <f>I73*(E73-G73)</f>
        <v>245432.14556201984</v>
      </c>
      <c r="O73" s="101">
        <f>J73*(E73-G73)</f>
        <v>257463.70248358915</v>
      </c>
      <c r="P73" s="101">
        <f>(F73-H73)*K73</f>
        <v>9336.2367257599217</v>
      </c>
      <c r="Q73" s="101">
        <f>(F73-H73)*L73</f>
        <v>9336.2367257599217</v>
      </c>
      <c r="R73" s="82">
        <f t="shared" si="52"/>
        <v>521568.32149712881</v>
      </c>
      <c r="S73" s="96"/>
      <c r="T73" s="97"/>
      <c r="U73" s="98"/>
      <c r="V73" s="5"/>
      <c r="W73" s="5"/>
    </row>
    <row r="74" spans="1:23" ht="30.75" customHeight="1">
      <c r="A74" s="36" t="s">
        <v>170</v>
      </c>
      <c r="B74" s="37" t="s">
        <v>171</v>
      </c>
      <c r="C74" s="16"/>
      <c r="D74" s="23"/>
      <c r="E74" s="81"/>
      <c r="F74" s="80"/>
      <c r="G74" s="80"/>
      <c r="H74" s="82"/>
      <c r="I74" s="102">
        <f t="shared" ref="I74:J74" si="53">SUM(I75:I76)</f>
        <v>6026.11</v>
      </c>
      <c r="J74" s="103">
        <f t="shared" si="53"/>
        <v>6031.2199999999993</v>
      </c>
      <c r="K74" s="103">
        <f t="shared" ref="K74:L74" si="54">SUM(K75:K76)</f>
        <v>5905.25</v>
      </c>
      <c r="L74" s="103">
        <f t="shared" si="54"/>
        <v>5905.25</v>
      </c>
      <c r="M74" s="82">
        <f t="shared" si="51"/>
        <v>23867.829999999998</v>
      </c>
      <c r="N74" s="96">
        <f>SUM(N75:N76)</f>
        <v>210061.83151257387</v>
      </c>
      <c r="O74" s="101">
        <f>SUM(O75:O76)</f>
        <v>210222.09402364463</v>
      </c>
      <c r="P74" s="101">
        <f t="shared" ref="P74:Q74" si="55">SUM(P75:P76)</f>
        <v>151804.88687679998</v>
      </c>
      <c r="Q74" s="101">
        <f t="shared" si="55"/>
        <v>151804.88687679998</v>
      </c>
      <c r="R74" s="82">
        <f t="shared" si="52"/>
        <v>723893.69928981841</v>
      </c>
      <c r="S74" s="96">
        <v>74784.693333333315</v>
      </c>
      <c r="T74" s="97">
        <f>Q74/3</f>
        <v>50601.628958933325</v>
      </c>
      <c r="U74" s="98">
        <f>R74+S74-T74</f>
        <v>748076.76366421848</v>
      </c>
      <c r="V74" s="5"/>
      <c r="W74" s="5"/>
    </row>
    <row r="75" spans="1:23" ht="30.75" customHeight="1">
      <c r="A75" s="36"/>
      <c r="B75" s="16" t="s">
        <v>335</v>
      </c>
      <c r="C75" s="16" t="s">
        <v>336</v>
      </c>
      <c r="D75" s="23" t="s">
        <v>144</v>
      </c>
      <c r="E75" s="81">
        <v>83.072466125000005</v>
      </c>
      <c r="F75" s="80">
        <v>83.072466125000005</v>
      </c>
      <c r="G75" s="80">
        <v>48.57</v>
      </c>
      <c r="H75" s="82">
        <v>57.56</v>
      </c>
      <c r="I75" s="99">
        <v>3500.74</v>
      </c>
      <c r="J75" s="100">
        <v>3524.7299999999996</v>
      </c>
      <c r="K75" s="100">
        <v>3609.75</v>
      </c>
      <c r="L75" s="100">
        <v>3609.75</v>
      </c>
      <c r="M75" s="82">
        <f t="shared" si="51"/>
        <v>14244.97</v>
      </c>
      <c r="N75" s="96">
        <f>I75*(E75-G75)</f>
        <v>120784.16326243251</v>
      </c>
      <c r="O75" s="101">
        <f>J75*(E75-G75)</f>
        <v>121611.87742477126</v>
      </c>
      <c r="P75" s="101">
        <f>(F75-H75)*K75</f>
        <v>92093.624594718756</v>
      </c>
      <c r="Q75" s="101">
        <f>(F75-H75)*L75</f>
        <v>92093.624594718756</v>
      </c>
      <c r="R75" s="82">
        <f t="shared" si="52"/>
        <v>426583.28987664124</v>
      </c>
      <c r="S75" s="96"/>
      <c r="T75" s="97"/>
      <c r="U75" s="98"/>
      <c r="V75" s="5"/>
      <c r="W75" s="5"/>
    </row>
    <row r="76" spans="1:23" ht="30.75" customHeight="1">
      <c r="A76" s="36"/>
      <c r="B76" s="16" t="s">
        <v>335</v>
      </c>
      <c r="C76" s="16" t="s">
        <v>336</v>
      </c>
      <c r="D76" s="23" t="s">
        <v>145</v>
      </c>
      <c r="E76" s="81">
        <v>85.852312037499999</v>
      </c>
      <c r="F76" s="80">
        <v>85.852312037499999</v>
      </c>
      <c r="G76" s="80">
        <v>50.5</v>
      </c>
      <c r="H76" s="82">
        <v>59.84</v>
      </c>
      <c r="I76" s="99">
        <v>2525.37</v>
      </c>
      <c r="J76" s="100">
        <v>2506.4899999999998</v>
      </c>
      <c r="K76" s="100">
        <v>2295.5</v>
      </c>
      <c r="L76" s="100">
        <v>2295.5</v>
      </c>
      <c r="M76" s="82">
        <f t="shared" si="51"/>
        <v>9622.86</v>
      </c>
      <c r="N76" s="96">
        <f>I76*(E76-G76)</f>
        <v>89277.668250141374</v>
      </c>
      <c r="O76" s="101">
        <f>J76*(E76-G76)</f>
        <v>88610.216598873361</v>
      </c>
      <c r="P76" s="101">
        <f>(F76-H76)*K76</f>
        <v>59711.262282081239</v>
      </c>
      <c r="Q76" s="101">
        <f>(F76-H76)*L76</f>
        <v>59711.262282081239</v>
      </c>
      <c r="R76" s="82">
        <f t="shared" si="52"/>
        <v>297310.40941317723</v>
      </c>
      <c r="S76" s="96"/>
      <c r="T76" s="97"/>
      <c r="U76" s="98"/>
      <c r="V76" s="5"/>
      <c r="W76" s="5"/>
    </row>
    <row r="77" spans="1:23" ht="30.75" customHeight="1">
      <c r="A77" s="36" t="s">
        <v>381</v>
      </c>
      <c r="B77" s="37" t="s">
        <v>382</v>
      </c>
      <c r="C77" s="16"/>
      <c r="D77" s="23"/>
      <c r="E77" s="81"/>
      <c r="F77" s="80"/>
      <c r="G77" s="80"/>
      <c r="H77" s="82"/>
      <c r="I77" s="102">
        <f>SUM(I78:I80)</f>
        <v>65642.998999999996</v>
      </c>
      <c r="J77" s="103">
        <f t="shared" ref="J77:K77" si="56">SUM(J78:J80)</f>
        <v>9154.0939999999991</v>
      </c>
      <c r="K77" s="103">
        <f t="shared" si="56"/>
        <v>84267.947</v>
      </c>
      <c r="L77" s="103">
        <f>SUM(L78:L80)</f>
        <v>84267.947</v>
      </c>
      <c r="M77" s="82">
        <f t="shared" si="51"/>
        <v>243332.98699999996</v>
      </c>
      <c r="N77" s="96">
        <f>SUM(N78:N80)</f>
        <v>821585.32864999946</v>
      </c>
      <c r="O77" s="96">
        <f>SUM(O78:O80)</f>
        <v>115740.17689999993</v>
      </c>
      <c r="P77" s="96">
        <f t="shared" ref="P77:Q77" si="57">SUM(P78:P80)</f>
        <v>0</v>
      </c>
      <c r="Q77" s="96">
        <f t="shared" si="57"/>
        <v>0</v>
      </c>
      <c r="R77" s="82">
        <f t="shared" si="52"/>
        <v>937325.50554999942</v>
      </c>
      <c r="S77" s="96">
        <v>200348.77801333321</v>
      </c>
      <c r="T77" s="97">
        <f>Q77/3</f>
        <v>0</v>
      </c>
      <c r="U77" s="98">
        <f>R77+S77-T77</f>
        <v>1137674.2835633326</v>
      </c>
      <c r="V77" s="5"/>
      <c r="W77" s="5"/>
    </row>
    <row r="78" spans="1:23" ht="30.75" customHeight="1">
      <c r="A78" s="36"/>
      <c r="B78" s="16" t="s">
        <v>41</v>
      </c>
      <c r="C78" s="16" t="s">
        <v>11</v>
      </c>
      <c r="D78" s="23" t="s">
        <v>144</v>
      </c>
      <c r="E78" s="81">
        <v>68.099999999999994</v>
      </c>
      <c r="F78" s="80">
        <v>68.099999999999994</v>
      </c>
      <c r="G78" s="80">
        <v>57.47</v>
      </c>
      <c r="H78" s="82">
        <v>68.099999999999994</v>
      </c>
      <c r="I78" s="99">
        <v>36444.826999999997</v>
      </c>
      <c r="J78" s="100">
        <v>4806.8869999999997</v>
      </c>
      <c r="K78" s="100">
        <v>46444.262999999999</v>
      </c>
      <c r="L78" s="100">
        <v>46444.262999999999</v>
      </c>
      <c r="M78" s="82">
        <f t="shared" si="51"/>
        <v>134140.24</v>
      </c>
      <c r="N78" s="96">
        <f>I78*(E78-G78)</f>
        <v>387408.51100999978</v>
      </c>
      <c r="O78" s="101">
        <f>J78*(E78-G78)</f>
        <v>51097.208809999975</v>
      </c>
      <c r="P78" s="101">
        <f>(F78-H78)*K78</f>
        <v>0</v>
      </c>
      <c r="Q78" s="101">
        <f>(F78-H78)*L78</f>
        <v>0</v>
      </c>
      <c r="R78" s="82">
        <f t="shared" si="52"/>
        <v>438505.71981999977</v>
      </c>
      <c r="S78" s="96"/>
      <c r="T78" s="97"/>
      <c r="U78" s="98"/>
      <c r="V78" s="5"/>
      <c r="W78" s="5"/>
    </row>
    <row r="79" spans="1:23" ht="99.75" customHeight="1">
      <c r="A79" s="36"/>
      <c r="B79" s="16" t="s">
        <v>41</v>
      </c>
      <c r="C79" s="16" t="s">
        <v>383</v>
      </c>
      <c r="D79" s="23" t="s">
        <v>145</v>
      </c>
      <c r="E79" s="81">
        <v>95.24</v>
      </c>
      <c r="F79" s="80">
        <v>95.24</v>
      </c>
      <c r="G79" s="80">
        <v>80.37</v>
      </c>
      <c r="H79" s="82">
        <v>95.24</v>
      </c>
      <c r="I79" s="99">
        <v>0</v>
      </c>
      <c r="J79" s="100">
        <v>574.36500000000001</v>
      </c>
      <c r="K79" s="100">
        <v>8527.68</v>
      </c>
      <c r="L79" s="100">
        <v>8527.68</v>
      </c>
      <c r="M79" s="82">
        <f t="shared" si="51"/>
        <v>17629.724999999999</v>
      </c>
      <c r="N79" s="96">
        <f>I79*(E79-G79)</f>
        <v>0</v>
      </c>
      <c r="O79" s="101">
        <f>J79*(E79-G79)</f>
        <v>8540.8075499999941</v>
      </c>
      <c r="P79" s="101">
        <f>(F79-H79)*K79</f>
        <v>0</v>
      </c>
      <c r="Q79" s="101">
        <f>(F79-H79)*L79</f>
        <v>0</v>
      </c>
      <c r="R79" s="82">
        <f t="shared" si="52"/>
        <v>8540.8075499999941</v>
      </c>
      <c r="S79" s="96"/>
      <c r="T79" s="97"/>
      <c r="U79" s="98"/>
      <c r="V79" s="5"/>
      <c r="W79" s="5"/>
    </row>
    <row r="80" spans="1:23" ht="30.75" customHeight="1">
      <c r="A80" s="36"/>
      <c r="B80" s="16" t="s">
        <v>41</v>
      </c>
      <c r="C80" s="16" t="s">
        <v>384</v>
      </c>
      <c r="D80" s="23" t="s">
        <v>145</v>
      </c>
      <c r="E80" s="81">
        <v>95.24</v>
      </c>
      <c r="F80" s="80">
        <v>95.24</v>
      </c>
      <c r="G80" s="80">
        <v>80.37</v>
      </c>
      <c r="H80" s="82">
        <v>95.24</v>
      </c>
      <c r="I80" s="99">
        <v>29198.171999999999</v>
      </c>
      <c r="J80" s="100">
        <v>3772.8420000000001</v>
      </c>
      <c r="K80" s="100">
        <v>29296.004000000001</v>
      </c>
      <c r="L80" s="100">
        <v>29296.004000000001</v>
      </c>
      <c r="M80" s="82">
        <f t="shared" si="51"/>
        <v>91563.021999999997</v>
      </c>
      <c r="N80" s="96">
        <f>I80*(E80-G80)</f>
        <v>434176.81763999967</v>
      </c>
      <c r="O80" s="101">
        <f>J80*(E80-G80)</f>
        <v>56102.160539999968</v>
      </c>
      <c r="P80" s="101">
        <f>(F80-H80)*K80</f>
        <v>0</v>
      </c>
      <c r="Q80" s="101">
        <f>(F80-H80)*L80</f>
        <v>0</v>
      </c>
      <c r="R80" s="82">
        <f t="shared" si="52"/>
        <v>490278.97817999963</v>
      </c>
      <c r="S80" s="96"/>
      <c r="T80" s="97"/>
      <c r="U80" s="98"/>
      <c r="V80" s="5"/>
      <c r="W80" s="5"/>
    </row>
    <row r="81" spans="1:23" ht="30.75" customHeight="1">
      <c r="A81" s="36" t="s">
        <v>114</v>
      </c>
      <c r="B81" s="37" t="s">
        <v>113</v>
      </c>
      <c r="C81" s="16"/>
      <c r="D81" s="23"/>
      <c r="E81" s="81"/>
      <c r="F81" s="80"/>
      <c r="G81" s="80"/>
      <c r="H81" s="82"/>
      <c r="I81" s="102">
        <f t="shared" ref="I81:J81" si="58">SUM(I82:I83)</f>
        <v>1841.721</v>
      </c>
      <c r="J81" s="103">
        <f t="shared" si="58"/>
        <v>1431.5890000000002</v>
      </c>
      <c r="K81" s="103">
        <f t="shared" ref="K81:L81" si="59">SUM(K82:K83)</f>
        <v>3002</v>
      </c>
      <c r="L81" s="103">
        <f t="shared" si="59"/>
        <v>3002</v>
      </c>
      <c r="M81" s="82">
        <f t="shared" si="51"/>
        <v>9277.3100000000013</v>
      </c>
      <c r="N81" s="96">
        <f>SUM(N82:N83)</f>
        <v>349474.17974339239</v>
      </c>
      <c r="O81" s="101">
        <f>SUM(O82:O83)</f>
        <v>376838.45619080396</v>
      </c>
      <c r="P81" s="101">
        <f t="shared" ref="P81:Q81" si="60">SUM(P82:P83)</f>
        <v>391408.33956986998</v>
      </c>
      <c r="Q81" s="101">
        <f t="shared" si="60"/>
        <v>391408.33956986998</v>
      </c>
      <c r="R81" s="82">
        <f t="shared" si="52"/>
        <v>1509129.3150739362</v>
      </c>
      <c r="S81" s="96">
        <v>150906.87999999998</v>
      </c>
      <c r="T81" s="97">
        <f>Q81/3</f>
        <v>130469.44652329</v>
      </c>
      <c r="U81" s="98">
        <f>R81+S81-T81</f>
        <v>1529566.7485506462</v>
      </c>
      <c r="V81" s="5"/>
      <c r="W81" s="5"/>
    </row>
    <row r="82" spans="1:23" ht="30.75" customHeight="1">
      <c r="A82" s="36"/>
      <c r="B82" s="16" t="s">
        <v>70</v>
      </c>
      <c r="C82" s="16" t="s">
        <v>172</v>
      </c>
      <c r="D82" s="23" t="s">
        <v>144</v>
      </c>
      <c r="E82" s="81">
        <v>97.796128132500002</v>
      </c>
      <c r="F82" s="80">
        <v>97.796128132500002</v>
      </c>
      <c r="G82" s="80">
        <v>52.63</v>
      </c>
      <c r="H82" s="82">
        <v>62.37</v>
      </c>
      <c r="I82" s="99">
        <v>1560.681</v>
      </c>
      <c r="J82" s="100">
        <v>1102.1190000000001</v>
      </c>
      <c r="K82" s="100">
        <v>2699</v>
      </c>
      <c r="L82" s="100">
        <v>2699</v>
      </c>
      <c r="M82" s="82">
        <f t="shared" si="51"/>
        <v>8060.8</v>
      </c>
      <c r="N82" s="96">
        <f>I82*(E82-G82)</f>
        <v>70489.918019958233</v>
      </c>
      <c r="O82" s="101">
        <f>J82*(E82-G82)</f>
        <v>49778.447971262773</v>
      </c>
      <c r="P82" s="101">
        <f>(F82-H82)*K82</f>
        <v>95615.119829617513</v>
      </c>
      <c r="Q82" s="101">
        <f>(F82-H82)*L82</f>
        <v>95615.119829617513</v>
      </c>
      <c r="R82" s="82">
        <f t="shared" si="52"/>
        <v>311498.60565045604</v>
      </c>
      <c r="S82" s="96"/>
      <c r="T82" s="97"/>
      <c r="U82" s="98"/>
      <c r="V82" s="5"/>
      <c r="W82" s="5"/>
    </row>
    <row r="83" spans="1:23" ht="30.75" customHeight="1">
      <c r="A83" s="36"/>
      <c r="B83" s="16" t="s">
        <v>70</v>
      </c>
      <c r="C83" s="16" t="s">
        <v>342</v>
      </c>
      <c r="D83" s="23" t="s">
        <v>144</v>
      </c>
      <c r="E83" s="81">
        <v>1081.6852466675</v>
      </c>
      <c r="F83" s="80">
        <v>1081.6852466675</v>
      </c>
      <c r="G83" s="80">
        <v>89</v>
      </c>
      <c r="H83" s="82">
        <v>105.47</v>
      </c>
      <c r="I83" s="99">
        <v>281.03999999999996</v>
      </c>
      <c r="J83" s="100">
        <v>329.46999999999997</v>
      </c>
      <c r="K83" s="100">
        <v>303</v>
      </c>
      <c r="L83" s="100">
        <v>303</v>
      </c>
      <c r="M83" s="82">
        <f t="shared" si="51"/>
        <v>1216.51</v>
      </c>
      <c r="N83" s="96">
        <f>I83*(E83-G83)</f>
        <v>278984.26172343415</v>
      </c>
      <c r="O83" s="101">
        <f>J83*(E83-G83)</f>
        <v>327060.00821954117</v>
      </c>
      <c r="P83" s="101">
        <f>(F83-H83)*K83</f>
        <v>295793.21974025248</v>
      </c>
      <c r="Q83" s="101">
        <f>(F83-H83)*L83</f>
        <v>295793.21974025248</v>
      </c>
      <c r="R83" s="82">
        <f t="shared" si="52"/>
        <v>1197630.7094234803</v>
      </c>
      <c r="S83" s="96"/>
      <c r="T83" s="97"/>
      <c r="U83" s="98"/>
      <c r="V83" s="5"/>
      <c r="W83" s="5"/>
    </row>
    <row r="84" spans="1:23" ht="42" customHeight="1">
      <c r="A84" s="36" t="s">
        <v>112</v>
      </c>
      <c r="B84" s="37" t="s">
        <v>111</v>
      </c>
      <c r="C84" s="16"/>
      <c r="D84" s="23"/>
      <c r="E84" s="81"/>
      <c r="F84" s="80"/>
      <c r="G84" s="80"/>
      <c r="H84" s="82"/>
      <c r="I84" s="102">
        <f t="shared" ref="I84:L88" si="61">SUM(I85:I85)</f>
        <v>1082.202</v>
      </c>
      <c r="J84" s="103">
        <f t="shared" si="61"/>
        <v>1065.819</v>
      </c>
      <c r="K84" s="103">
        <f t="shared" ref="K84:L84" si="62">SUM(K85:K85)</f>
        <v>1796</v>
      </c>
      <c r="L84" s="103">
        <f t="shared" si="62"/>
        <v>1796</v>
      </c>
      <c r="M84" s="82">
        <f t="shared" si="51"/>
        <v>5740.0209999999997</v>
      </c>
      <c r="N84" s="96">
        <f>SUM(N85)</f>
        <v>142952.52241602188</v>
      </c>
      <c r="O84" s="101">
        <f>SUM(O85)</f>
        <v>140788.42442438845</v>
      </c>
      <c r="P84" s="101">
        <f t="shared" ref="P84:Q84" si="63">SUM(P85)</f>
        <v>197369.84211522</v>
      </c>
      <c r="Q84" s="101">
        <f t="shared" si="63"/>
        <v>197369.84211522</v>
      </c>
      <c r="R84" s="82">
        <f t="shared" si="52"/>
        <v>678480.63107085042</v>
      </c>
      <c r="S84" s="96">
        <v>86740.813333333324</v>
      </c>
      <c r="T84" s="97">
        <f>Q84/3</f>
        <v>65789.947371739996</v>
      </c>
      <c r="U84" s="98">
        <f>R84+S84-T84</f>
        <v>699431.49703244376</v>
      </c>
      <c r="V84" s="5"/>
      <c r="W84" s="5"/>
    </row>
    <row r="85" spans="1:23" ht="30.75" customHeight="1">
      <c r="A85" s="36"/>
      <c r="B85" s="16" t="s">
        <v>92</v>
      </c>
      <c r="C85" s="16" t="s">
        <v>14</v>
      </c>
      <c r="D85" s="23" t="s">
        <v>144</v>
      </c>
      <c r="E85" s="81">
        <v>252.09412144499998</v>
      </c>
      <c r="F85" s="80">
        <v>252.09412144499998</v>
      </c>
      <c r="G85" s="80">
        <v>120</v>
      </c>
      <c r="H85" s="82">
        <v>142.19999999999999</v>
      </c>
      <c r="I85" s="99">
        <v>1082.202</v>
      </c>
      <c r="J85" s="100">
        <v>1065.819</v>
      </c>
      <c r="K85" s="100">
        <v>1796</v>
      </c>
      <c r="L85" s="100">
        <v>1796</v>
      </c>
      <c r="M85" s="82">
        <f t="shared" si="51"/>
        <v>5740.0209999999997</v>
      </c>
      <c r="N85" s="96">
        <f>I85*(E85-G85)</f>
        <v>142952.52241602188</v>
      </c>
      <c r="O85" s="101">
        <f>J85*(E85-G85)</f>
        <v>140788.42442438845</v>
      </c>
      <c r="P85" s="101">
        <f>(F85-H85)*K85</f>
        <v>197369.84211522</v>
      </c>
      <c r="Q85" s="101">
        <f>(F85-H85)*L85</f>
        <v>197369.84211522</v>
      </c>
      <c r="R85" s="82">
        <f t="shared" si="52"/>
        <v>678480.63107085042</v>
      </c>
      <c r="S85" s="96"/>
      <c r="T85" s="97"/>
      <c r="U85" s="98"/>
      <c r="V85" s="5"/>
      <c r="W85" s="5"/>
    </row>
    <row r="86" spans="1:23" ht="33.75" customHeight="1">
      <c r="A86" s="36" t="s">
        <v>270</v>
      </c>
      <c r="B86" s="37" t="s">
        <v>110</v>
      </c>
      <c r="C86" s="16"/>
      <c r="D86" s="23"/>
      <c r="E86" s="81"/>
      <c r="F86" s="80"/>
      <c r="G86" s="80"/>
      <c r="H86" s="82"/>
      <c r="I86" s="102">
        <f t="shared" si="61"/>
        <v>1022.383</v>
      </c>
      <c r="J86" s="103">
        <f t="shared" si="61"/>
        <v>1203.5700000000002</v>
      </c>
      <c r="K86" s="103">
        <f t="shared" ref="K86:L86" si="64">SUM(K87:K87)</f>
        <v>1313.5</v>
      </c>
      <c r="L86" s="103">
        <f t="shared" si="64"/>
        <v>1100</v>
      </c>
      <c r="M86" s="82">
        <f t="shared" si="51"/>
        <v>4639.4530000000004</v>
      </c>
      <c r="N86" s="96">
        <f>SUM(N87)</f>
        <v>67007.78644564483</v>
      </c>
      <c r="O86" s="101">
        <f>SUM(O87)</f>
        <v>78882.925021625721</v>
      </c>
      <c r="P86" s="101">
        <f t="shared" ref="P86" si="65">SUM(P87)</f>
        <v>56928.123737635018</v>
      </c>
      <c r="Q86" s="101">
        <f t="shared" ref="Q86" si="66">SUM(Q87)</f>
        <v>47674.865711000013</v>
      </c>
      <c r="R86" s="82">
        <f t="shared" si="52"/>
        <v>250493.70091590562</v>
      </c>
      <c r="S86" s="96">
        <v>27485.333333333339</v>
      </c>
      <c r="T86" s="97">
        <f>Q86/3</f>
        <v>15891.621903666672</v>
      </c>
      <c r="U86" s="98">
        <f>R86+S86-T86</f>
        <v>262087.41234557229</v>
      </c>
      <c r="V86" s="5"/>
      <c r="W86" s="5"/>
    </row>
    <row r="87" spans="1:23" ht="30.75" customHeight="1">
      <c r="A87" s="36"/>
      <c r="B87" s="16" t="s">
        <v>92</v>
      </c>
      <c r="C87" s="16" t="s">
        <v>271</v>
      </c>
      <c r="D87" s="23" t="s">
        <v>144</v>
      </c>
      <c r="E87" s="81">
        <v>185.54078701</v>
      </c>
      <c r="F87" s="80">
        <v>185.54078701</v>
      </c>
      <c r="G87" s="80">
        <v>120</v>
      </c>
      <c r="H87" s="82">
        <v>142.19999999999999</v>
      </c>
      <c r="I87" s="99">
        <v>1022.383</v>
      </c>
      <c r="J87" s="100">
        <v>1203.5700000000002</v>
      </c>
      <c r="K87" s="100">
        <v>1313.5</v>
      </c>
      <c r="L87" s="100">
        <v>1100</v>
      </c>
      <c r="M87" s="82">
        <f t="shared" si="51"/>
        <v>4639.4530000000004</v>
      </c>
      <c r="N87" s="96">
        <f>I87*(E87-G87)</f>
        <v>67007.78644564483</v>
      </c>
      <c r="O87" s="101">
        <f>J87*(E87-G87)</f>
        <v>78882.925021625721</v>
      </c>
      <c r="P87" s="101">
        <f>(F87-H87)*K87</f>
        <v>56928.123737635018</v>
      </c>
      <c r="Q87" s="101">
        <f>(F87-H87)*L87</f>
        <v>47674.865711000013</v>
      </c>
      <c r="R87" s="82">
        <f t="shared" si="52"/>
        <v>250493.70091590562</v>
      </c>
      <c r="S87" s="96"/>
      <c r="T87" s="97"/>
      <c r="U87" s="98"/>
      <c r="V87" s="5"/>
      <c r="W87" s="5"/>
    </row>
    <row r="88" spans="1:23" ht="44.25" customHeight="1">
      <c r="A88" s="36" t="s">
        <v>268</v>
      </c>
      <c r="B88" s="37" t="s">
        <v>269</v>
      </c>
      <c r="C88" s="16"/>
      <c r="D88" s="23"/>
      <c r="E88" s="81"/>
      <c r="F88" s="80"/>
      <c r="G88" s="80"/>
      <c r="H88" s="82"/>
      <c r="I88" s="102">
        <f t="shared" si="61"/>
        <v>2657.28</v>
      </c>
      <c r="J88" s="103">
        <f t="shared" si="61"/>
        <v>2683.27</v>
      </c>
      <c r="K88" s="103">
        <f t="shared" si="61"/>
        <v>2701.25</v>
      </c>
      <c r="L88" s="103">
        <f t="shared" si="61"/>
        <v>2701.25</v>
      </c>
      <c r="M88" s="82">
        <f t="shared" si="51"/>
        <v>10743.05</v>
      </c>
      <c r="N88" s="96">
        <f>SUM(N89)</f>
        <v>65997.164547609602</v>
      </c>
      <c r="O88" s="101">
        <f>SUM(O89)</f>
        <v>66642.661562072637</v>
      </c>
      <c r="P88" s="101">
        <f t="shared" ref="P88" si="67">SUM(P89)</f>
        <v>12118.781827368755</v>
      </c>
      <c r="Q88" s="101">
        <f t="shared" ref="Q88" si="68">SUM(Q89)</f>
        <v>12118.781827368755</v>
      </c>
      <c r="R88" s="82">
        <f t="shared" si="52"/>
        <v>156877.38976441973</v>
      </c>
      <c r="S88" s="96">
        <v>28525.200000000008</v>
      </c>
      <c r="T88" s="97">
        <f>Q88/3</f>
        <v>4039.5939424562516</v>
      </c>
      <c r="U88" s="98">
        <f>R88+S88-T88</f>
        <v>181362.9958219635</v>
      </c>
      <c r="V88" s="5"/>
      <c r="W88" s="5"/>
    </row>
    <row r="89" spans="1:23" ht="30.75" customHeight="1">
      <c r="A89" s="36"/>
      <c r="B89" s="16" t="s">
        <v>92</v>
      </c>
      <c r="C89" s="16"/>
      <c r="D89" s="23" t="s">
        <v>144</v>
      </c>
      <c r="E89" s="81">
        <v>134.836360695</v>
      </c>
      <c r="F89" s="80">
        <v>134.836360695</v>
      </c>
      <c r="G89" s="80">
        <v>110</v>
      </c>
      <c r="H89" s="82">
        <v>130.35</v>
      </c>
      <c r="I89" s="99">
        <v>2657.28</v>
      </c>
      <c r="J89" s="100">
        <v>2683.27</v>
      </c>
      <c r="K89" s="100">
        <v>2701.25</v>
      </c>
      <c r="L89" s="100">
        <v>2701.25</v>
      </c>
      <c r="M89" s="82">
        <f t="shared" si="51"/>
        <v>10743.05</v>
      </c>
      <c r="N89" s="96">
        <f>I89*(E89-G89)</f>
        <v>65997.164547609602</v>
      </c>
      <c r="O89" s="101">
        <f>J89*(E89-G89)</f>
        <v>66642.661562072637</v>
      </c>
      <c r="P89" s="101">
        <f>(F89-H89)*K89</f>
        <v>12118.781827368755</v>
      </c>
      <c r="Q89" s="101">
        <f>(F89-H89)*L89</f>
        <v>12118.781827368755</v>
      </c>
      <c r="R89" s="82">
        <f t="shared" si="52"/>
        <v>156877.38976441973</v>
      </c>
      <c r="S89" s="96"/>
      <c r="T89" s="97"/>
      <c r="U89" s="98"/>
      <c r="V89" s="5"/>
      <c r="W89" s="5"/>
    </row>
    <row r="90" spans="1:23" ht="42.75" customHeight="1">
      <c r="A90" s="36" t="s">
        <v>109</v>
      </c>
      <c r="B90" s="37" t="s">
        <v>108</v>
      </c>
      <c r="C90" s="16"/>
      <c r="D90" s="23"/>
      <c r="E90" s="81"/>
      <c r="F90" s="80"/>
      <c r="G90" s="80"/>
      <c r="H90" s="82"/>
      <c r="I90" s="102">
        <f>SUM(I91)</f>
        <v>78.596000000000004</v>
      </c>
      <c r="J90" s="103">
        <f>SUM(J91)</f>
        <v>78.16</v>
      </c>
      <c r="K90" s="103">
        <f t="shared" ref="K90:L90" si="69">SUM(K91)</f>
        <v>95.5</v>
      </c>
      <c r="L90" s="103">
        <f t="shared" si="69"/>
        <v>95.5</v>
      </c>
      <c r="M90" s="82">
        <f t="shared" si="51"/>
        <v>347.75599999999997</v>
      </c>
      <c r="N90" s="95">
        <f>SUM(N91)</f>
        <v>5689.0860703582503</v>
      </c>
      <c r="O90" s="80">
        <f>SUM(O91)</f>
        <v>5657.5266840449995</v>
      </c>
      <c r="P90" s="80">
        <f t="shared" ref="P90:Q90" si="70">SUM(P91)</f>
        <v>4774.4187452187507</v>
      </c>
      <c r="Q90" s="80">
        <f t="shared" si="70"/>
        <v>4774.4187452187507</v>
      </c>
      <c r="R90" s="82">
        <f t="shared" si="52"/>
        <v>20895.450244840751</v>
      </c>
      <c r="S90" s="96">
        <v>2616.6999999999994</v>
      </c>
      <c r="T90" s="97">
        <f>Q90/3</f>
        <v>1591.472915072917</v>
      </c>
      <c r="U90" s="98">
        <f>R90+S90-T90</f>
        <v>21920.677329767834</v>
      </c>
      <c r="V90" s="5"/>
      <c r="W90" s="5"/>
    </row>
    <row r="91" spans="1:23" ht="30.75" customHeight="1">
      <c r="A91" s="36"/>
      <c r="B91" s="16" t="s">
        <v>92</v>
      </c>
      <c r="C91" s="16" t="s">
        <v>173</v>
      </c>
      <c r="D91" s="23" t="s">
        <v>144</v>
      </c>
      <c r="E91" s="81">
        <v>193.3839135625</v>
      </c>
      <c r="F91" s="80">
        <v>193.3839135625</v>
      </c>
      <c r="G91" s="80">
        <v>121</v>
      </c>
      <c r="H91" s="82">
        <v>143.38999999999999</v>
      </c>
      <c r="I91" s="99">
        <v>78.596000000000004</v>
      </c>
      <c r="J91" s="100">
        <v>78.16</v>
      </c>
      <c r="K91" s="100">
        <v>95.5</v>
      </c>
      <c r="L91" s="100">
        <v>95.5</v>
      </c>
      <c r="M91" s="82">
        <f t="shared" si="51"/>
        <v>347.75599999999997</v>
      </c>
      <c r="N91" s="96">
        <f>I91*(E91-G91)</f>
        <v>5689.0860703582503</v>
      </c>
      <c r="O91" s="101">
        <f>J91*(E91-G91)</f>
        <v>5657.5266840449995</v>
      </c>
      <c r="P91" s="101">
        <f>(F91-H91)*K91</f>
        <v>4774.4187452187507</v>
      </c>
      <c r="Q91" s="101">
        <f>(F91-H91)*L91</f>
        <v>4774.4187452187507</v>
      </c>
      <c r="R91" s="82">
        <f t="shared" si="52"/>
        <v>20895.450244840751</v>
      </c>
      <c r="S91" s="96"/>
      <c r="T91" s="97"/>
      <c r="U91" s="98"/>
      <c r="V91" s="5"/>
      <c r="W91" s="5"/>
    </row>
    <row r="92" spans="1:23" ht="42.75" customHeight="1">
      <c r="A92" s="36" t="s">
        <v>107</v>
      </c>
      <c r="B92" s="37" t="s">
        <v>30</v>
      </c>
      <c r="C92" s="16"/>
      <c r="D92" s="23"/>
      <c r="E92" s="81"/>
      <c r="F92" s="80"/>
      <c r="G92" s="80"/>
      <c r="H92" s="82"/>
      <c r="I92" s="102">
        <f t="shared" ref="I92:J92" si="71">SUM(I93)</f>
        <v>325.964</v>
      </c>
      <c r="J92" s="103">
        <f t="shared" si="71"/>
        <v>357.02499999999998</v>
      </c>
      <c r="K92" s="103">
        <f t="shared" ref="K92:L92" si="72">SUM(K93)</f>
        <v>550</v>
      </c>
      <c r="L92" s="103">
        <f t="shared" si="72"/>
        <v>456</v>
      </c>
      <c r="M92" s="82">
        <f t="shared" si="51"/>
        <v>1688.989</v>
      </c>
      <c r="N92" s="96">
        <f>SUM(N93)</f>
        <v>24984.390783380979</v>
      </c>
      <c r="O92" s="101">
        <f>SUM(O93)</f>
        <v>27365.144983607373</v>
      </c>
      <c r="P92" s="101">
        <f t="shared" ref="P92:Q92" si="73">SUM(P93)</f>
        <v>29946.234832250007</v>
      </c>
      <c r="Q92" s="101">
        <f t="shared" si="73"/>
        <v>24828.151060920005</v>
      </c>
      <c r="R92" s="82">
        <f t="shared" si="52"/>
        <v>107123.92166015836</v>
      </c>
      <c r="S92" s="96">
        <v>13167.76</v>
      </c>
      <c r="T92" s="97">
        <f>Q92/3</f>
        <v>8276.050353640001</v>
      </c>
      <c r="U92" s="98">
        <f>R92+S92-T92</f>
        <v>112015.63130651835</v>
      </c>
      <c r="V92" s="5"/>
      <c r="W92" s="5"/>
    </row>
    <row r="93" spans="1:23" ht="33" customHeight="1">
      <c r="A93" s="36"/>
      <c r="B93" s="16" t="s">
        <v>174</v>
      </c>
      <c r="C93" s="16" t="s">
        <v>31</v>
      </c>
      <c r="D93" s="23" t="s">
        <v>144</v>
      </c>
      <c r="E93" s="81">
        <v>196.647699695</v>
      </c>
      <c r="F93" s="80">
        <v>196.647699695</v>
      </c>
      <c r="G93" s="80">
        <v>120</v>
      </c>
      <c r="H93" s="82">
        <v>142.19999999999999</v>
      </c>
      <c r="I93" s="99">
        <v>325.964</v>
      </c>
      <c r="J93" s="100">
        <v>357.02499999999998</v>
      </c>
      <c r="K93" s="100">
        <v>550</v>
      </c>
      <c r="L93" s="100">
        <v>456</v>
      </c>
      <c r="M93" s="82">
        <f t="shared" si="51"/>
        <v>1688.989</v>
      </c>
      <c r="N93" s="96">
        <f>I93*(E93-G93)</f>
        <v>24984.390783380979</v>
      </c>
      <c r="O93" s="101">
        <f>J93*(E93-G93)</f>
        <v>27365.144983607373</v>
      </c>
      <c r="P93" s="101">
        <f>(F93-H93)*K93</f>
        <v>29946.234832250007</v>
      </c>
      <c r="Q93" s="101">
        <f>(F93-H93)*L93</f>
        <v>24828.151060920005</v>
      </c>
      <c r="R93" s="82">
        <f t="shared" si="52"/>
        <v>107123.92166015836</v>
      </c>
      <c r="S93" s="96"/>
      <c r="T93" s="97"/>
      <c r="U93" s="98"/>
      <c r="V93" s="5"/>
      <c r="W93" s="5"/>
    </row>
    <row r="94" spans="1:23" ht="30.75" customHeight="1">
      <c r="A94" s="36" t="s">
        <v>105</v>
      </c>
      <c r="B94" s="37" t="s">
        <v>106</v>
      </c>
      <c r="C94" s="16"/>
      <c r="D94" s="23"/>
      <c r="E94" s="81"/>
      <c r="F94" s="80"/>
      <c r="G94" s="80"/>
      <c r="H94" s="82"/>
      <c r="I94" s="102">
        <f t="shared" ref="I94" si="74">SUM(I95:I105)</f>
        <v>44885.629000000001</v>
      </c>
      <c r="J94" s="103">
        <f>SUM(J95:J105)</f>
        <v>42500.998999999996</v>
      </c>
      <c r="K94" s="103">
        <f t="shared" ref="K94" si="75">SUM(K95:K105)</f>
        <v>30392.125</v>
      </c>
      <c r="L94" s="103">
        <f>SUM(L95:L105)</f>
        <v>30583.125</v>
      </c>
      <c r="M94" s="82">
        <f t="shared" si="51"/>
        <v>148361.878</v>
      </c>
      <c r="N94" s="96">
        <f>SUM(N95:N105)</f>
        <v>855968.63174535846</v>
      </c>
      <c r="O94" s="101">
        <f>SUM(O95:O105)</f>
        <v>806503.65750731924</v>
      </c>
      <c r="P94" s="101">
        <f t="shared" ref="P94:Q94" si="76">SUM(P95:P105)</f>
        <v>351133.05542420602</v>
      </c>
      <c r="Q94" s="101">
        <f t="shared" si="76"/>
        <v>356594.80841832102</v>
      </c>
      <c r="R94" s="82">
        <f t="shared" si="52"/>
        <v>2370200.1530952048</v>
      </c>
      <c r="S94" s="96">
        <v>238272.27005000002</v>
      </c>
      <c r="T94" s="97">
        <f>Q94/3</f>
        <v>118864.93613944034</v>
      </c>
      <c r="U94" s="98">
        <f>R94+S94-T94</f>
        <v>2489607.4870057646</v>
      </c>
      <c r="V94" s="5"/>
      <c r="W94" s="5"/>
    </row>
    <row r="95" spans="1:23" ht="43.5" customHeight="1">
      <c r="A95" s="36"/>
      <c r="B95" s="16" t="s">
        <v>41</v>
      </c>
      <c r="C95" s="16" t="s">
        <v>11</v>
      </c>
      <c r="D95" s="23" t="s">
        <v>175</v>
      </c>
      <c r="E95" s="81">
        <v>68.099999999999994</v>
      </c>
      <c r="F95" s="80">
        <v>68.099999999999994</v>
      </c>
      <c r="G95" s="80">
        <v>57.47</v>
      </c>
      <c r="H95" s="82">
        <v>68.099999999999994</v>
      </c>
      <c r="I95" s="99">
        <v>62.004000000000005</v>
      </c>
      <c r="J95" s="100">
        <v>303.63799999999998</v>
      </c>
      <c r="K95" s="100">
        <v>118</v>
      </c>
      <c r="L95" s="100">
        <v>116</v>
      </c>
      <c r="M95" s="82">
        <f t="shared" si="51"/>
        <v>599.64200000000005</v>
      </c>
      <c r="N95" s="96">
        <f t="shared" ref="N95:N105" si="77">I95*(E95-G95)</f>
        <v>659.1025199999998</v>
      </c>
      <c r="O95" s="101">
        <f t="shared" ref="O95:O105" si="78">J95*(E95-G95)</f>
        <v>3227.6719399999984</v>
      </c>
      <c r="P95" s="101">
        <f t="shared" ref="P95:P105" si="79">(F95-H95)*K95</f>
        <v>0</v>
      </c>
      <c r="Q95" s="101">
        <f t="shared" ref="Q95:Q105" si="80">(F95-H95)*L95</f>
        <v>0</v>
      </c>
      <c r="R95" s="82">
        <f t="shared" si="52"/>
        <v>3886.7744599999983</v>
      </c>
      <c r="S95" s="96"/>
      <c r="T95" s="97"/>
      <c r="U95" s="98"/>
      <c r="V95" s="5"/>
      <c r="W95" s="5"/>
    </row>
    <row r="96" spans="1:23" ht="42.75" customHeight="1">
      <c r="A96" s="36"/>
      <c r="B96" s="16" t="s">
        <v>72</v>
      </c>
      <c r="C96" s="16" t="s">
        <v>78</v>
      </c>
      <c r="D96" s="23" t="s">
        <v>175</v>
      </c>
      <c r="E96" s="81">
        <v>60.090961342500002</v>
      </c>
      <c r="F96" s="80">
        <v>60.090961342500002</v>
      </c>
      <c r="G96" s="80">
        <v>50.83</v>
      </c>
      <c r="H96" s="82">
        <v>60.23</v>
      </c>
      <c r="I96" s="99">
        <v>9</v>
      </c>
      <c r="J96" s="100">
        <v>9</v>
      </c>
      <c r="K96" s="100">
        <v>10</v>
      </c>
      <c r="L96" s="100">
        <v>10</v>
      </c>
      <c r="M96" s="82">
        <f t="shared" si="51"/>
        <v>38</v>
      </c>
      <c r="N96" s="96">
        <f t="shared" si="77"/>
        <v>83.348652082500024</v>
      </c>
      <c r="O96" s="101">
        <f t="shared" si="78"/>
        <v>83.348652082500024</v>
      </c>
      <c r="P96" s="101">
        <f t="shared" si="79"/>
        <v>-1.3903865749999511</v>
      </c>
      <c r="Q96" s="101">
        <f t="shared" si="80"/>
        <v>-1.3903865749999511</v>
      </c>
      <c r="R96" s="82">
        <f t="shared" si="52"/>
        <v>163.91653101500015</v>
      </c>
      <c r="S96" s="96"/>
      <c r="T96" s="97"/>
      <c r="U96" s="98"/>
      <c r="V96" s="5"/>
      <c r="W96" s="5"/>
    </row>
    <row r="97" spans="1:23" ht="43.5" customHeight="1">
      <c r="A97" s="36"/>
      <c r="B97" s="16" t="s">
        <v>70</v>
      </c>
      <c r="C97" s="16" t="s">
        <v>176</v>
      </c>
      <c r="D97" s="23" t="s">
        <v>175</v>
      </c>
      <c r="E97" s="81">
        <v>60.090961342500002</v>
      </c>
      <c r="F97" s="80">
        <v>60.090961342500002</v>
      </c>
      <c r="G97" s="80">
        <v>50.83</v>
      </c>
      <c r="H97" s="82">
        <v>60.23</v>
      </c>
      <c r="I97" s="99">
        <v>1402.1559999999999</v>
      </c>
      <c r="J97" s="100">
        <v>1170.74</v>
      </c>
      <c r="K97" s="100">
        <v>1375.25</v>
      </c>
      <c r="L97" s="100">
        <v>1375.25</v>
      </c>
      <c r="M97" s="82">
        <f t="shared" si="51"/>
        <v>5323.3959999999997</v>
      </c>
      <c r="N97" s="96">
        <f t="shared" si="77"/>
        <v>12985.312512154434</v>
      </c>
      <c r="O97" s="101">
        <f t="shared" si="78"/>
        <v>10842.177882118454</v>
      </c>
      <c r="P97" s="101">
        <f t="shared" si="79"/>
        <v>-191.21291372686827</v>
      </c>
      <c r="Q97" s="101">
        <f t="shared" si="80"/>
        <v>-191.21291372686827</v>
      </c>
      <c r="R97" s="82">
        <f t="shared" si="52"/>
        <v>23445.064566819154</v>
      </c>
      <c r="S97" s="96"/>
      <c r="T97" s="97"/>
      <c r="U97" s="98"/>
      <c r="V97" s="5"/>
      <c r="W97" s="5"/>
    </row>
    <row r="98" spans="1:23" ht="45" customHeight="1">
      <c r="A98" s="36"/>
      <c r="B98" s="16" t="s">
        <v>70</v>
      </c>
      <c r="C98" s="16" t="s">
        <v>177</v>
      </c>
      <c r="D98" s="23" t="s">
        <v>175</v>
      </c>
      <c r="E98" s="81">
        <v>97.261592250000007</v>
      </c>
      <c r="F98" s="80">
        <v>97.261592250000007</v>
      </c>
      <c r="G98" s="80">
        <v>61</v>
      </c>
      <c r="H98" s="82">
        <v>72.290000000000006</v>
      </c>
      <c r="I98" s="99">
        <v>1461.2130000000002</v>
      </c>
      <c r="J98" s="100">
        <v>1216.04</v>
      </c>
      <c r="K98" s="100">
        <v>1610.75</v>
      </c>
      <c r="L98" s="100">
        <v>1610.75</v>
      </c>
      <c r="M98" s="82">
        <f t="shared" si="51"/>
        <v>5898.7530000000006</v>
      </c>
      <c r="N98" s="96">
        <f t="shared" si="77"/>
        <v>52985.90999639927</v>
      </c>
      <c r="O98" s="101">
        <f t="shared" si="78"/>
        <v>44095.546639690008</v>
      </c>
      <c r="P98" s="101">
        <f t="shared" si="79"/>
        <v>40222.992216687504</v>
      </c>
      <c r="Q98" s="101">
        <f t="shared" si="80"/>
        <v>40222.992216687504</v>
      </c>
      <c r="R98" s="82">
        <f t="shared" si="52"/>
        <v>177527.44106946429</v>
      </c>
      <c r="S98" s="96"/>
      <c r="T98" s="97"/>
      <c r="U98" s="98"/>
      <c r="V98" s="5"/>
      <c r="W98" s="5"/>
    </row>
    <row r="99" spans="1:23" ht="43.5" customHeight="1">
      <c r="A99" s="36"/>
      <c r="B99" s="16" t="s">
        <v>56</v>
      </c>
      <c r="C99" s="16" t="s">
        <v>55</v>
      </c>
      <c r="D99" s="23" t="s">
        <v>175</v>
      </c>
      <c r="E99" s="81">
        <v>60.090961342500002</v>
      </c>
      <c r="F99" s="80">
        <v>60.090961342500002</v>
      </c>
      <c r="G99" s="80">
        <v>39.619999999999997</v>
      </c>
      <c r="H99" s="82">
        <v>46.95</v>
      </c>
      <c r="I99" s="99">
        <v>1983.9549999999999</v>
      </c>
      <c r="J99" s="100">
        <v>1769.4410000000003</v>
      </c>
      <c r="K99" s="100">
        <v>1310.5</v>
      </c>
      <c r="L99" s="100">
        <v>1310.5</v>
      </c>
      <c r="M99" s="82">
        <f t="shared" si="51"/>
        <v>6374.3960000000006</v>
      </c>
      <c r="N99" s="96">
        <f t="shared" si="77"/>
        <v>40613.466110259593</v>
      </c>
      <c r="O99" s="101">
        <f t="shared" si="78"/>
        <v>36222.158308834558</v>
      </c>
      <c r="P99" s="101">
        <f t="shared" si="79"/>
        <v>17221.229839346248</v>
      </c>
      <c r="Q99" s="101">
        <f t="shared" si="80"/>
        <v>17221.229839346248</v>
      </c>
      <c r="R99" s="82">
        <f t="shared" si="52"/>
        <v>111278.08409778666</v>
      </c>
      <c r="S99" s="96"/>
      <c r="T99" s="97"/>
      <c r="U99" s="98"/>
      <c r="V99" s="5"/>
      <c r="W99" s="5"/>
    </row>
    <row r="100" spans="1:23" ht="30.75" customHeight="1">
      <c r="A100" s="36"/>
      <c r="B100" s="16" t="s">
        <v>10</v>
      </c>
      <c r="C100" s="16" t="s">
        <v>37</v>
      </c>
      <c r="D100" s="23" t="s">
        <v>144</v>
      </c>
      <c r="E100" s="81">
        <v>60.090961342500002</v>
      </c>
      <c r="F100" s="80">
        <v>60.090961342500002</v>
      </c>
      <c r="G100" s="80">
        <v>43.19</v>
      </c>
      <c r="H100" s="82">
        <v>51.18</v>
      </c>
      <c r="I100" s="99">
        <v>910.59</v>
      </c>
      <c r="J100" s="100">
        <v>865.9860000000001</v>
      </c>
      <c r="K100" s="100">
        <v>639.75</v>
      </c>
      <c r="L100" s="100">
        <v>609.75</v>
      </c>
      <c r="M100" s="82">
        <f t="shared" si="51"/>
        <v>3026.076</v>
      </c>
      <c r="N100" s="96">
        <f t="shared" si="77"/>
        <v>15389.846388867079</v>
      </c>
      <c r="O100" s="101">
        <f t="shared" si="78"/>
        <v>14635.99590914621</v>
      </c>
      <c r="P100" s="101">
        <f t="shared" si="79"/>
        <v>5700.7875188643766</v>
      </c>
      <c r="Q100" s="101">
        <f t="shared" si="80"/>
        <v>5433.4586785893762</v>
      </c>
      <c r="R100" s="82">
        <f t="shared" si="52"/>
        <v>41160.08849546704</v>
      </c>
      <c r="S100" s="96"/>
      <c r="T100" s="97"/>
      <c r="U100" s="98"/>
      <c r="V100" s="5"/>
      <c r="W100" s="5"/>
    </row>
    <row r="101" spans="1:23" ht="30.75" customHeight="1">
      <c r="A101" s="36"/>
      <c r="B101" s="16" t="s">
        <v>72</v>
      </c>
      <c r="C101" s="16" t="s">
        <v>78</v>
      </c>
      <c r="D101" s="23" t="s">
        <v>144</v>
      </c>
      <c r="E101" s="81">
        <v>60.090961342500002</v>
      </c>
      <c r="F101" s="80">
        <v>60.090961342500002</v>
      </c>
      <c r="G101" s="80">
        <v>50.83</v>
      </c>
      <c r="H101" s="82">
        <v>60.23</v>
      </c>
      <c r="I101" s="99">
        <v>8401.3060000000005</v>
      </c>
      <c r="J101" s="100">
        <v>8119.7049999999999</v>
      </c>
      <c r="K101" s="100">
        <v>6784.77</v>
      </c>
      <c r="L101" s="100">
        <v>6784.77</v>
      </c>
      <c r="M101" s="82">
        <f t="shared" si="51"/>
        <v>30090.550999999999</v>
      </c>
      <c r="N101" s="96">
        <f t="shared" si="77"/>
        <v>77804.170092513334</v>
      </c>
      <c r="O101" s="101">
        <f t="shared" si="78"/>
        <v>75196.274117503985</v>
      </c>
      <c r="P101" s="101">
        <f t="shared" si="79"/>
        <v>-943.34531224624186</v>
      </c>
      <c r="Q101" s="101">
        <f t="shared" si="80"/>
        <v>-943.34531224624186</v>
      </c>
      <c r="R101" s="82">
        <f t="shared" si="52"/>
        <v>151113.75358552486</v>
      </c>
      <c r="S101" s="96"/>
      <c r="T101" s="97"/>
      <c r="U101" s="98"/>
      <c r="V101" s="5"/>
      <c r="W101" s="5"/>
    </row>
    <row r="102" spans="1:23" ht="30.75" customHeight="1">
      <c r="A102" s="36"/>
      <c r="B102" s="16" t="s">
        <v>70</v>
      </c>
      <c r="C102" s="16" t="s">
        <v>347</v>
      </c>
      <c r="D102" s="23" t="s">
        <v>144</v>
      </c>
      <c r="E102" s="81">
        <v>60.090961342500002</v>
      </c>
      <c r="F102" s="80">
        <v>60.090961342500002</v>
      </c>
      <c r="G102" s="80">
        <v>50.83</v>
      </c>
      <c r="H102" s="82">
        <v>60.23</v>
      </c>
      <c r="I102" s="99">
        <v>2704.672</v>
      </c>
      <c r="J102" s="100">
        <v>2001.8789999999999</v>
      </c>
      <c r="K102" s="100">
        <v>5049.7650000000003</v>
      </c>
      <c r="L102" s="100">
        <v>5049.7650000000003</v>
      </c>
      <c r="M102" s="82">
        <f t="shared" si="51"/>
        <v>14806.080999999998</v>
      </c>
      <c r="N102" s="96">
        <f t="shared" si="77"/>
        <v>25047.862836142169</v>
      </c>
      <c r="O102" s="101">
        <f t="shared" si="78"/>
        <v>18539.324031362565</v>
      </c>
      <c r="P102" s="101">
        <f t="shared" si="79"/>
        <v>-702.11254629046289</v>
      </c>
      <c r="Q102" s="101">
        <f t="shared" si="80"/>
        <v>-702.11254629046289</v>
      </c>
      <c r="R102" s="82">
        <f t="shared" si="52"/>
        <v>42182.96177492381</v>
      </c>
      <c r="S102" s="96"/>
      <c r="T102" s="97"/>
      <c r="U102" s="98"/>
      <c r="V102" s="5"/>
      <c r="W102" s="5"/>
    </row>
    <row r="103" spans="1:23" ht="38.25" customHeight="1">
      <c r="A103" s="36"/>
      <c r="B103" s="16" t="s">
        <v>56</v>
      </c>
      <c r="C103" s="16" t="s">
        <v>55</v>
      </c>
      <c r="D103" s="23" t="s">
        <v>144</v>
      </c>
      <c r="E103" s="81">
        <v>60.090961342500002</v>
      </c>
      <c r="F103" s="80">
        <v>60.090961342500002</v>
      </c>
      <c r="G103" s="80">
        <v>39.619999999999997</v>
      </c>
      <c r="H103" s="82">
        <v>46.95</v>
      </c>
      <c r="I103" s="99">
        <v>3358.7059999999997</v>
      </c>
      <c r="J103" s="100">
        <v>2942.9050000000002</v>
      </c>
      <c r="K103" s="100">
        <v>4528.34</v>
      </c>
      <c r="L103" s="100">
        <v>4528.34</v>
      </c>
      <c r="M103" s="82">
        <f t="shared" si="51"/>
        <v>15358.291000000001</v>
      </c>
      <c r="N103" s="96">
        <f t="shared" si="77"/>
        <v>68755.940686822811</v>
      </c>
      <c r="O103" s="101">
        <f t="shared" si="78"/>
        <v>60244.094489649979</v>
      </c>
      <c r="P103" s="101">
        <f t="shared" si="79"/>
        <v>59506.740885696447</v>
      </c>
      <c r="Q103" s="101">
        <f t="shared" si="80"/>
        <v>59506.740885696447</v>
      </c>
      <c r="R103" s="82">
        <f t="shared" si="52"/>
        <v>248013.51694786566</v>
      </c>
      <c r="S103" s="96"/>
      <c r="T103" s="97"/>
      <c r="U103" s="98"/>
      <c r="V103" s="5"/>
      <c r="W103" s="5"/>
    </row>
    <row r="104" spans="1:23" ht="30.75" customHeight="1">
      <c r="A104" s="36"/>
      <c r="B104" s="16" t="s">
        <v>72</v>
      </c>
      <c r="C104" s="16" t="s">
        <v>78</v>
      </c>
      <c r="D104" s="23" t="s">
        <v>145</v>
      </c>
      <c r="E104" s="81">
        <v>72.36</v>
      </c>
      <c r="F104" s="80">
        <v>79.16</v>
      </c>
      <c r="G104" s="80">
        <v>72.36</v>
      </c>
      <c r="H104" s="82">
        <v>79.16</v>
      </c>
      <c r="I104" s="99">
        <v>7395.844000000001</v>
      </c>
      <c r="J104" s="100">
        <v>7463.5369999999994</v>
      </c>
      <c r="K104" s="100">
        <v>0</v>
      </c>
      <c r="L104" s="100">
        <v>0</v>
      </c>
      <c r="M104" s="82">
        <f t="shared" si="51"/>
        <v>14859.381000000001</v>
      </c>
      <c r="N104" s="96">
        <f t="shared" si="77"/>
        <v>0</v>
      </c>
      <c r="O104" s="101">
        <f t="shared" si="78"/>
        <v>0</v>
      </c>
      <c r="P104" s="101">
        <f t="shared" si="79"/>
        <v>0</v>
      </c>
      <c r="Q104" s="101">
        <f t="shared" si="80"/>
        <v>0</v>
      </c>
      <c r="R104" s="82">
        <f t="shared" si="52"/>
        <v>0</v>
      </c>
      <c r="S104" s="96"/>
      <c r="T104" s="97"/>
      <c r="U104" s="98"/>
      <c r="V104" s="5"/>
      <c r="W104" s="5"/>
    </row>
    <row r="105" spans="1:23" ht="30.75" customHeight="1">
      <c r="A105" s="36"/>
      <c r="B105" s="16" t="s">
        <v>56</v>
      </c>
      <c r="C105" s="16" t="s">
        <v>55</v>
      </c>
      <c r="D105" s="23" t="s">
        <v>145</v>
      </c>
      <c r="E105" s="81">
        <v>70.330949930000003</v>
      </c>
      <c r="F105" s="80">
        <v>70.330949930000003</v>
      </c>
      <c r="G105" s="80">
        <v>37.67</v>
      </c>
      <c r="H105" s="82">
        <v>44.64</v>
      </c>
      <c r="I105" s="99">
        <v>17196.183000000001</v>
      </c>
      <c r="J105" s="100">
        <v>16638.128000000001</v>
      </c>
      <c r="K105" s="100">
        <v>8965</v>
      </c>
      <c r="L105" s="100">
        <v>9188</v>
      </c>
      <c r="M105" s="82">
        <f t="shared" si="51"/>
        <v>51987.311000000002</v>
      </c>
      <c r="N105" s="96">
        <f t="shared" si="77"/>
        <v>561643.67195011722</v>
      </c>
      <c r="O105" s="101">
        <f t="shared" si="78"/>
        <v>543417.06553693104</v>
      </c>
      <c r="P105" s="101">
        <f t="shared" si="79"/>
        <v>230319.36612245001</v>
      </c>
      <c r="Q105" s="101">
        <f t="shared" si="80"/>
        <v>236048.44795684001</v>
      </c>
      <c r="R105" s="82">
        <f t="shared" si="52"/>
        <v>1571428.5515663384</v>
      </c>
      <c r="S105" s="96"/>
      <c r="T105" s="97"/>
      <c r="U105" s="98"/>
      <c r="V105" s="5"/>
      <c r="W105" s="5"/>
    </row>
    <row r="106" spans="1:23" ht="30.75" customHeight="1">
      <c r="A106" s="36" t="s">
        <v>105</v>
      </c>
      <c r="B106" s="37" t="s">
        <v>104</v>
      </c>
      <c r="C106" s="16"/>
      <c r="D106" s="23"/>
      <c r="E106" s="81"/>
      <c r="F106" s="80"/>
      <c r="G106" s="80"/>
      <c r="H106" s="82"/>
      <c r="I106" s="102">
        <f t="shared" ref="I106:J106" si="81">SUM(I107:I109)</f>
        <v>191094.29299999998</v>
      </c>
      <c r="J106" s="103">
        <f t="shared" si="81"/>
        <v>190927.84500000003</v>
      </c>
      <c r="K106" s="103">
        <f t="shared" ref="K106:L106" si="82">SUM(K107:K109)</f>
        <v>192904</v>
      </c>
      <c r="L106" s="103">
        <f t="shared" si="82"/>
        <v>193745</v>
      </c>
      <c r="M106" s="82">
        <f t="shared" si="51"/>
        <v>768671.13800000004</v>
      </c>
      <c r="N106" s="96">
        <f t="shared" ref="N106:Q106" si="83">SUM(N107:N109)</f>
        <v>5566332.5415745378</v>
      </c>
      <c r="O106" s="101">
        <f t="shared" si="83"/>
        <v>5537494.4219912086</v>
      </c>
      <c r="P106" s="101">
        <f t="shared" si="83"/>
        <v>3984898.6361122206</v>
      </c>
      <c r="Q106" s="101">
        <f t="shared" si="83"/>
        <v>3989297.7133698929</v>
      </c>
      <c r="R106" s="82">
        <f t="shared" si="52"/>
        <v>19078023.31304786</v>
      </c>
      <c r="S106" s="96">
        <v>2120648.6866666665</v>
      </c>
      <c r="T106" s="97">
        <f>Q106/3</f>
        <v>1329765.904456631</v>
      </c>
      <c r="U106" s="98">
        <f>R106+S106-T106</f>
        <v>19868906.095257897</v>
      </c>
      <c r="V106" s="5"/>
      <c r="W106" s="5"/>
    </row>
    <row r="107" spans="1:23" ht="30.75" customHeight="1">
      <c r="A107" s="36"/>
      <c r="B107" s="16" t="s">
        <v>12</v>
      </c>
      <c r="C107" s="16" t="s">
        <v>37</v>
      </c>
      <c r="D107" s="23" t="s">
        <v>175</v>
      </c>
      <c r="E107" s="81">
        <v>53.912327442500001</v>
      </c>
      <c r="F107" s="80">
        <v>53.912327442500001</v>
      </c>
      <c r="G107" s="80">
        <v>41.67</v>
      </c>
      <c r="H107" s="82">
        <v>49.38</v>
      </c>
      <c r="I107" s="99">
        <v>5099.5789999999997</v>
      </c>
      <c r="J107" s="100">
        <v>5374.777</v>
      </c>
      <c r="K107" s="100">
        <v>4094</v>
      </c>
      <c r="L107" s="100">
        <v>4898</v>
      </c>
      <c r="M107" s="82">
        <f t="shared" si="51"/>
        <v>19466.356</v>
      </c>
      <c r="N107" s="96">
        <f>I107*(E107-G107)</f>
        <v>62430.715936896697</v>
      </c>
      <c r="O107" s="101">
        <f>J107*(E107-G107)</f>
        <v>65799.779964417816</v>
      </c>
      <c r="P107" s="101">
        <f>(F107-H107)*K107</f>
        <v>18555.34854959499</v>
      </c>
      <c r="Q107" s="101">
        <f>(F107-H107)*L107</f>
        <v>22199.33981336499</v>
      </c>
      <c r="R107" s="82">
        <f t="shared" si="52"/>
        <v>168985.18426427449</v>
      </c>
      <c r="S107" s="96"/>
      <c r="T107" s="97"/>
      <c r="U107" s="98"/>
      <c r="V107" s="5"/>
      <c r="W107" s="5"/>
    </row>
    <row r="108" spans="1:23" ht="30.75" customHeight="1">
      <c r="A108" s="36"/>
      <c r="B108" s="16" t="s">
        <v>12</v>
      </c>
      <c r="C108" s="16" t="s">
        <v>37</v>
      </c>
      <c r="D108" s="23" t="s">
        <v>144</v>
      </c>
      <c r="E108" s="81">
        <v>65.144638472500006</v>
      </c>
      <c r="F108" s="80">
        <v>65.144638472500006</v>
      </c>
      <c r="G108" s="80">
        <v>41.67</v>
      </c>
      <c r="H108" s="82">
        <v>49.38</v>
      </c>
      <c r="I108" s="99">
        <v>81940.437999999995</v>
      </c>
      <c r="J108" s="100">
        <v>83496.180000000008</v>
      </c>
      <c r="K108" s="100">
        <v>85100</v>
      </c>
      <c r="L108" s="100">
        <v>85119</v>
      </c>
      <c r="M108" s="82">
        <f t="shared" si="51"/>
        <v>335655.61800000002</v>
      </c>
      <c r="N108" s="96">
        <f>I108*(E108-G108)</f>
        <v>1923522.1583283013</v>
      </c>
      <c r="O108" s="101">
        <f>J108*(E108-G108)</f>
        <v>1960042.6393347855</v>
      </c>
      <c r="P108" s="101">
        <f>(F108-H108)*K108</f>
        <v>1341570.7340097502</v>
      </c>
      <c r="Q108" s="101">
        <f>(F108-H108)*L108</f>
        <v>1341870.2621407278</v>
      </c>
      <c r="R108" s="82">
        <f t="shared" si="52"/>
        <v>6567005.7938135648</v>
      </c>
      <c r="S108" s="96"/>
      <c r="T108" s="97"/>
      <c r="U108" s="98"/>
      <c r="V108" s="5"/>
      <c r="W108" s="5"/>
    </row>
    <row r="109" spans="1:23" ht="30.75" customHeight="1">
      <c r="A109" s="36"/>
      <c r="B109" s="16" t="s">
        <v>12</v>
      </c>
      <c r="C109" s="16" t="s">
        <v>37</v>
      </c>
      <c r="D109" s="23" t="s">
        <v>145</v>
      </c>
      <c r="E109" s="81">
        <v>83.578770162500007</v>
      </c>
      <c r="F109" s="80">
        <v>83.578770162500007</v>
      </c>
      <c r="G109" s="80">
        <v>49.17</v>
      </c>
      <c r="H109" s="82">
        <v>58.27</v>
      </c>
      <c r="I109" s="99">
        <v>104054.27599999998</v>
      </c>
      <c r="J109" s="100">
        <v>102056.88800000001</v>
      </c>
      <c r="K109" s="100">
        <v>103710</v>
      </c>
      <c r="L109" s="100">
        <v>103728</v>
      </c>
      <c r="M109" s="82">
        <f t="shared" si="51"/>
        <v>413549.16399999999</v>
      </c>
      <c r="N109" s="96">
        <f>I109*(E109-G109)</f>
        <v>3580379.6673093396</v>
      </c>
      <c r="O109" s="101">
        <f>J109*(E109-G109)</f>
        <v>3511652.0026920051</v>
      </c>
      <c r="P109" s="101">
        <f>(F109-H109)*K109</f>
        <v>2624772.5535528753</v>
      </c>
      <c r="Q109" s="101">
        <f>(F109-H109)*L109</f>
        <v>2625228.1114158002</v>
      </c>
      <c r="R109" s="82">
        <f t="shared" si="52"/>
        <v>12342032.33497002</v>
      </c>
      <c r="S109" s="96"/>
      <c r="T109" s="97"/>
      <c r="U109" s="98"/>
      <c r="V109" s="5"/>
      <c r="W109" s="5"/>
    </row>
    <row r="110" spans="1:23" ht="30.75" customHeight="1">
      <c r="A110" s="36" t="s">
        <v>178</v>
      </c>
      <c r="B110" s="37" t="s">
        <v>103</v>
      </c>
      <c r="C110" s="16"/>
      <c r="D110" s="23"/>
      <c r="E110" s="81"/>
      <c r="F110" s="80"/>
      <c r="G110" s="80"/>
      <c r="H110" s="82"/>
      <c r="I110" s="102">
        <f>SUM(I111:I116)</f>
        <v>60431.298000000003</v>
      </c>
      <c r="J110" s="103">
        <f>SUM(J111:J116)</f>
        <v>55426.432999999997</v>
      </c>
      <c r="K110" s="103">
        <f t="shared" ref="K110:L110" si="84">SUM(K111:K116)</f>
        <v>61648.5</v>
      </c>
      <c r="L110" s="103">
        <f t="shared" si="84"/>
        <v>61648.5</v>
      </c>
      <c r="M110" s="82">
        <f t="shared" si="51"/>
        <v>239154.731</v>
      </c>
      <c r="N110" s="95">
        <f>SUM(N111:N116)</f>
        <v>27301575.640758701</v>
      </c>
      <c r="O110" s="80">
        <f>SUM(O111:O116)</f>
        <v>25342093.68591959</v>
      </c>
      <c r="P110" s="80">
        <f t="shared" ref="P110:Q110" si="85">SUM(P111:P116)</f>
        <v>23481679.627093591</v>
      </c>
      <c r="Q110" s="80">
        <f t="shared" si="85"/>
        <v>23481679.627093591</v>
      </c>
      <c r="R110" s="82">
        <f t="shared" si="52"/>
        <v>99607028.580865473</v>
      </c>
      <c r="S110" s="96">
        <v>8947918.274166666</v>
      </c>
      <c r="T110" s="97">
        <f>Q110/3</f>
        <v>7827226.5423645303</v>
      </c>
      <c r="U110" s="98">
        <f>R110+S110-T110</f>
        <v>100727720.31266761</v>
      </c>
      <c r="V110" s="5"/>
      <c r="W110" s="5"/>
    </row>
    <row r="111" spans="1:23" ht="86.25" customHeight="1">
      <c r="A111" s="36"/>
      <c r="B111" s="16" t="s">
        <v>10</v>
      </c>
      <c r="C111" s="16" t="s">
        <v>180</v>
      </c>
      <c r="D111" s="23" t="s">
        <v>175</v>
      </c>
      <c r="E111" s="81">
        <v>282.72786592</v>
      </c>
      <c r="F111" s="80">
        <v>282.72786592</v>
      </c>
      <c r="G111" s="80">
        <v>43.19</v>
      </c>
      <c r="H111" s="82">
        <v>51.18</v>
      </c>
      <c r="I111" s="99">
        <v>14248.948</v>
      </c>
      <c r="J111" s="100">
        <v>14047.853999999999</v>
      </c>
      <c r="K111" s="100">
        <v>10531.25</v>
      </c>
      <c r="L111" s="100">
        <v>10531.25</v>
      </c>
      <c r="M111" s="82">
        <f t="shared" si="51"/>
        <v>49359.301999999996</v>
      </c>
      <c r="N111" s="96">
        <f t="shared" ref="N111:N116" si="86">I111*(E111-G111)</f>
        <v>3413162.5955250524</v>
      </c>
      <c r="O111" s="101">
        <f t="shared" ref="O111:O116" si="87">J111*(E111-G111)</f>
        <v>3364992.9679157357</v>
      </c>
      <c r="P111" s="101">
        <f t="shared" ref="P111:P116" si="88">(F111-H111)*K111</f>
        <v>2438488.4629699998</v>
      </c>
      <c r="Q111" s="101">
        <f t="shared" ref="Q111:Q116" si="89">(F111-H111)*L111</f>
        <v>2438488.4629699998</v>
      </c>
      <c r="R111" s="82">
        <f t="shared" si="52"/>
        <v>11655132.489380788</v>
      </c>
      <c r="S111" s="96"/>
      <c r="T111" s="97"/>
      <c r="U111" s="98"/>
      <c r="V111" s="5"/>
      <c r="W111" s="5"/>
    </row>
    <row r="112" spans="1:23" ht="78.75" customHeight="1">
      <c r="A112" s="36"/>
      <c r="B112" s="16" t="s">
        <v>10</v>
      </c>
      <c r="C112" s="16" t="s">
        <v>180</v>
      </c>
      <c r="D112" s="23" t="s">
        <v>179</v>
      </c>
      <c r="E112" s="81">
        <v>13118.922841892499</v>
      </c>
      <c r="F112" s="80">
        <v>13118.922841892499</v>
      </c>
      <c r="G112" s="80">
        <v>1964.5</v>
      </c>
      <c r="H112" s="82">
        <v>2335.79</v>
      </c>
      <c r="I112" s="99">
        <v>867.55500000000006</v>
      </c>
      <c r="J112" s="100">
        <v>855.51600000000008</v>
      </c>
      <c r="K112" s="100">
        <v>641.25</v>
      </c>
      <c r="L112" s="100">
        <v>641.25</v>
      </c>
      <c r="M112" s="82">
        <f t="shared" si="51"/>
        <v>3005.5709999999999</v>
      </c>
      <c r="N112" s="96">
        <f t="shared" si="86"/>
        <v>9677075.308598049</v>
      </c>
      <c r="O112" s="101">
        <f t="shared" si="87"/>
        <v>9542787.2120045051</v>
      </c>
      <c r="P112" s="101">
        <f t="shared" si="88"/>
        <v>6914683.9348635655</v>
      </c>
      <c r="Q112" s="101">
        <f t="shared" si="89"/>
        <v>6914683.9348635655</v>
      </c>
      <c r="R112" s="82">
        <f t="shared" si="52"/>
        <v>33049230.390329689</v>
      </c>
      <c r="S112" s="96"/>
      <c r="T112" s="97"/>
      <c r="U112" s="98"/>
      <c r="V112" s="5"/>
      <c r="W112" s="5"/>
    </row>
    <row r="113" spans="1:23" ht="42.75" customHeight="1">
      <c r="A113" s="36"/>
      <c r="B113" s="16" t="s">
        <v>10</v>
      </c>
      <c r="C113" s="16" t="s">
        <v>320</v>
      </c>
      <c r="D113" s="23" t="s">
        <v>179</v>
      </c>
      <c r="E113" s="81">
        <v>4662.1860240900005</v>
      </c>
      <c r="F113" s="80">
        <v>4662.1860240900005</v>
      </c>
      <c r="G113" s="80">
        <v>1964.5</v>
      </c>
      <c r="H113" s="82">
        <v>2335.79</v>
      </c>
      <c r="I113" s="99">
        <v>1715.7910000000002</v>
      </c>
      <c r="J113" s="100">
        <v>1578.7919999999999</v>
      </c>
      <c r="K113" s="100">
        <v>1954.5</v>
      </c>
      <c r="L113" s="100">
        <v>1954.5</v>
      </c>
      <c r="M113" s="82">
        <f t="shared" si="51"/>
        <v>7203.5830000000005</v>
      </c>
      <c r="N113" s="96">
        <f t="shared" si="86"/>
        <v>4628665.400959406</v>
      </c>
      <c r="O113" s="101">
        <f t="shared" si="87"/>
        <v>4259085.1133450996</v>
      </c>
      <c r="P113" s="101">
        <f t="shared" si="88"/>
        <v>4546941.0290839057</v>
      </c>
      <c r="Q113" s="101">
        <f t="shared" si="89"/>
        <v>4546941.0290839057</v>
      </c>
      <c r="R113" s="82">
        <f t="shared" si="52"/>
        <v>17981632.572472319</v>
      </c>
      <c r="S113" s="96"/>
      <c r="T113" s="97"/>
      <c r="U113" s="98"/>
      <c r="V113" s="5"/>
      <c r="W113" s="5"/>
    </row>
    <row r="114" spans="1:23" ht="60.75" customHeight="1">
      <c r="A114" s="36"/>
      <c r="B114" s="16" t="s">
        <v>10</v>
      </c>
      <c r="C114" s="16" t="s">
        <v>320</v>
      </c>
      <c r="D114" s="23" t="s">
        <v>175</v>
      </c>
      <c r="E114" s="81">
        <v>70.599999999999994</v>
      </c>
      <c r="F114" s="80">
        <v>70.760975335000012</v>
      </c>
      <c r="G114" s="80">
        <v>43.19</v>
      </c>
      <c r="H114" s="82">
        <v>51.18</v>
      </c>
      <c r="I114" s="99">
        <v>28200.36</v>
      </c>
      <c r="J114" s="100">
        <v>25933.436000000002</v>
      </c>
      <c r="K114" s="100">
        <v>32095</v>
      </c>
      <c r="L114" s="100">
        <v>32095</v>
      </c>
      <c r="M114" s="82">
        <f t="shared" si="51"/>
        <v>118323.796</v>
      </c>
      <c r="N114" s="96">
        <f t="shared" si="86"/>
        <v>772971.86759999988</v>
      </c>
      <c r="O114" s="101">
        <f t="shared" si="87"/>
        <v>710835.48075999995</v>
      </c>
      <c r="P114" s="101">
        <f t="shared" si="88"/>
        <v>628451.40337682539</v>
      </c>
      <c r="Q114" s="101">
        <f t="shared" si="89"/>
        <v>628451.40337682539</v>
      </c>
      <c r="R114" s="82">
        <f t="shared" si="52"/>
        <v>2740710.1551136505</v>
      </c>
      <c r="S114" s="96"/>
      <c r="T114" s="97"/>
      <c r="U114" s="98"/>
      <c r="V114" s="5"/>
      <c r="W114" s="5"/>
    </row>
    <row r="115" spans="1:23" ht="39.75" customHeight="1">
      <c r="A115" s="36"/>
      <c r="B115" s="16" t="s">
        <v>10</v>
      </c>
      <c r="C115" s="16" t="s">
        <v>321</v>
      </c>
      <c r="D115" s="23" t="s">
        <v>179</v>
      </c>
      <c r="E115" s="81">
        <v>11508.571299257499</v>
      </c>
      <c r="F115" s="80">
        <v>11508.571299257499</v>
      </c>
      <c r="G115" s="80">
        <v>1964.5</v>
      </c>
      <c r="H115" s="82">
        <v>2335.79</v>
      </c>
      <c r="I115" s="99">
        <v>881.36200000000008</v>
      </c>
      <c r="J115" s="100">
        <v>746.87599999999998</v>
      </c>
      <c r="K115" s="100">
        <v>943</v>
      </c>
      <c r="L115" s="100">
        <v>943</v>
      </c>
      <c r="M115" s="82">
        <f t="shared" si="51"/>
        <v>3514.2380000000003</v>
      </c>
      <c r="N115" s="96">
        <f t="shared" si="86"/>
        <v>8411781.768456189</v>
      </c>
      <c r="O115" s="101">
        <f t="shared" si="87"/>
        <v>7128237.7957042437</v>
      </c>
      <c r="P115" s="101">
        <f t="shared" si="88"/>
        <v>8649932.7651998214</v>
      </c>
      <c r="Q115" s="101">
        <f t="shared" si="89"/>
        <v>8649932.7651998214</v>
      </c>
      <c r="R115" s="82">
        <f t="shared" si="52"/>
        <v>32839885.094560076</v>
      </c>
      <c r="S115" s="96"/>
      <c r="T115" s="97"/>
      <c r="U115" s="98"/>
      <c r="V115" s="5"/>
      <c r="W115" s="5"/>
    </row>
    <row r="116" spans="1:23" ht="60.75" customHeight="1">
      <c r="A116" s="36"/>
      <c r="B116" s="16" t="s">
        <v>10</v>
      </c>
      <c r="C116" s="16" t="s">
        <v>321</v>
      </c>
      <c r="D116" s="23" t="s">
        <v>175</v>
      </c>
      <c r="E116" s="81">
        <v>70.599999999999994</v>
      </c>
      <c r="F116" s="80">
        <v>70.760975335000012</v>
      </c>
      <c r="G116" s="80">
        <v>43.19</v>
      </c>
      <c r="H116" s="82">
        <v>51.18</v>
      </c>
      <c r="I116" s="99">
        <v>14517.281999999999</v>
      </c>
      <c r="J116" s="100">
        <v>12263.959000000001</v>
      </c>
      <c r="K116" s="100">
        <v>15483.5</v>
      </c>
      <c r="L116" s="100">
        <v>15483.5</v>
      </c>
      <c r="M116" s="82">
        <f t="shared" si="51"/>
        <v>57748.241000000002</v>
      </c>
      <c r="N116" s="96">
        <f t="shared" si="86"/>
        <v>397918.69961999991</v>
      </c>
      <c r="O116" s="101">
        <f t="shared" si="87"/>
        <v>336155.11618999997</v>
      </c>
      <c r="P116" s="101">
        <f t="shared" si="88"/>
        <v>303182.03159947268</v>
      </c>
      <c r="Q116" s="101">
        <f t="shared" si="89"/>
        <v>303182.03159947268</v>
      </c>
      <c r="R116" s="82">
        <f t="shared" si="52"/>
        <v>1340437.8790089453</v>
      </c>
      <c r="S116" s="96"/>
      <c r="T116" s="97"/>
      <c r="U116" s="98"/>
      <c r="V116" s="5"/>
      <c r="W116" s="5"/>
    </row>
    <row r="117" spans="1:23" ht="30.75" customHeight="1">
      <c r="A117" s="36" t="s">
        <v>181</v>
      </c>
      <c r="B117" s="37" t="s">
        <v>182</v>
      </c>
      <c r="C117" s="16"/>
      <c r="D117" s="23"/>
      <c r="E117" s="81"/>
      <c r="F117" s="80"/>
      <c r="G117" s="80"/>
      <c r="H117" s="82"/>
      <c r="I117" s="102">
        <f t="shared" ref="I117:J117" si="90">SUM(I118:I119)</f>
        <v>26506.155999999999</v>
      </c>
      <c r="J117" s="103">
        <f t="shared" si="90"/>
        <v>25094.710999999999</v>
      </c>
      <c r="K117" s="103">
        <f t="shared" ref="K117:L117" si="91">SUM(K118:K119)</f>
        <v>24907.25</v>
      </c>
      <c r="L117" s="103">
        <f t="shared" si="91"/>
        <v>24907.25</v>
      </c>
      <c r="M117" s="82">
        <f t="shared" si="51"/>
        <v>101415.367</v>
      </c>
      <c r="N117" s="96">
        <f>SUM(N118:N119)</f>
        <v>4679872.915841572</v>
      </c>
      <c r="O117" s="101">
        <f>SUM(O118:O119)</f>
        <v>4465285.047294856</v>
      </c>
      <c r="P117" s="101">
        <f t="shared" ref="P117:Q117" si="92">SUM(P118:P119)</f>
        <v>3955206.2627402004</v>
      </c>
      <c r="Q117" s="101">
        <f t="shared" si="92"/>
        <v>3955206.2627402004</v>
      </c>
      <c r="R117" s="82">
        <f t="shared" si="52"/>
        <v>17055570.488616828</v>
      </c>
      <c r="S117" s="96">
        <v>1459927.9799999997</v>
      </c>
      <c r="T117" s="97">
        <f>Q117/3</f>
        <v>1318402.0875800669</v>
      </c>
      <c r="U117" s="98">
        <f>R117+S117-T117</f>
        <v>17197096.381036762</v>
      </c>
      <c r="V117" s="5"/>
      <c r="W117" s="5"/>
    </row>
    <row r="118" spans="1:23" ht="30.75" customHeight="1">
      <c r="A118" s="36"/>
      <c r="B118" s="16" t="s">
        <v>42</v>
      </c>
      <c r="C118" s="16" t="s">
        <v>183</v>
      </c>
      <c r="D118" s="23" t="s">
        <v>145</v>
      </c>
      <c r="E118" s="81">
        <v>177.451177935</v>
      </c>
      <c r="F118" s="80">
        <v>177.451177935</v>
      </c>
      <c r="G118" s="80">
        <v>40.520000000000003</v>
      </c>
      <c r="H118" s="82">
        <v>48.02</v>
      </c>
      <c r="I118" s="99">
        <v>22050.352999999999</v>
      </c>
      <c r="J118" s="100">
        <v>20729.339</v>
      </c>
      <c r="K118" s="100">
        <v>21788.5</v>
      </c>
      <c r="L118" s="100">
        <v>21788.5</v>
      </c>
      <c r="M118" s="82">
        <f t="shared" si="51"/>
        <v>86356.691999999995</v>
      </c>
      <c r="N118" s="96">
        <f>I118*(E118-G118)</f>
        <v>3019380.8101725606</v>
      </c>
      <c r="O118" s="101">
        <f>J118*(E118-G118)</f>
        <v>2838492.807083935</v>
      </c>
      <c r="P118" s="101">
        <f>(F118-H118)*K118</f>
        <v>2820111.2204367472</v>
      </c>
      <c r="Q118" s="101">
        <f>(F118-H118)*L118</f>
        <v>2820111.2204367472</v>
      </c>
      <c r="R118" s="82">
        <f t="shared" si="52"/>
        <v>11498096.058129992</v>
      </c>
      <c r="S118" s="96"/>
      <c r="T118" s="97"/>
      <c r="U118" s="98"/>
      <c r="V118" s="5"/>
      <c r="W118" s="5"/>
    </row>
    <row r="119" spans="1:23" ht="30.75" customHeight="1">
      <c r="A119" s="36"/>
      <c r="B119" s="16" t="s">
        <v>42</v>
      </c>
      <c r="C119" s="16" t="s">
        <v>323</v>
      </c>
      <c r="D119" s="23" t="s">
        <v>145</v>
      </c>
      <c r="E119" s="81">
        <v>419.67833019750003</v>
      </c>
      <c r="F119" s="80">
        <v>419.67833019750003</v>
      </c>
      <c r="G119" s="80">
        <v>47.02</v>
      </c>
      <c r="H119" s="82">
        <v>55.72</v>
      </c>
      <c r="I119" s="99">
        <v>4455.8029999999999</v>
      </c>
      <c r="J119" s="100">
        <v>4365.3720000000003</v>
      </c>
      <c r="K119" s="100">
        <v>3118.75</v>
      </c>
      <c r="L119" s="100">
        <v>3118.75</v>
      </c>
      <c r="M119" s="82">
        <f t="shared" si="51"/>
        <v>15058.674999999999</v>
      </c>
      <c r="N119" s="96">
        <f>I119*(E119-G119)</f>
        <v>1660492.1056690114</v>
      </c>
      <c r="O119" s="101">
        <f>J119*(E119-G119)</f>
        <v>1626792.2402109213</v>
      </c>
      <c r="P119" s="101">
        <f>(F119-H119)*K119</f>
        <v>1135095.0423034532</v>
      </c>
      <c r="Q119" s="101">
        <f>(F119-H119)*L119</f>
        <v>1135095.0423034532</v>
      </c>
      <c r="R119" s="82">
        <f t="shared" si="52"/>
        <v>5557474.4304868393</v>
      </c>
      <c r="S119" s="96"/>
      <c r="T119" s="97"/>
      <c r="U119" s="98"/>
      <c r="V119" s="5"/>
      <c r="W119" s="5"/>
    </row>
    <row r="120" spans="1:23" ht="30.75" customHeight="1">
      <c r="A120" s="36" t="s">
        <v>102</v>
      </c>
      <c r="B120" s="37" t="s">
        <v>101</v>
      </c>
      <c r="C120" s="16"/>
      <c r="D120" s="23"/>
      <c r="E120" s="81"/>
      <c r="F120" s="80"/>
      <c r="G120" s="80"/>
      <c r="H120" s="82"/>
      <c r="I120" s="102">
        <f t="shared" ref="I120:J120" si="93">SUM(I121:I124)</f>
        <v>35877.705000000002</v>
      </c>
      <c r="J120" s="103">
        <f t="shared" si="93"/>
        <v>35676.487000000001</v>
      </c>
      <c r="K120" s="103">
        <f t="shared" ref="K120:L120" si="94">SUM(K121:K124)</f>
        <v>39837</v>
      </c>
      <c r="L120" s="103">
        <f t="shared" si="94"/>
        <v>39838</v>
      </c>
      <c r="M120" s="82">
        <f t="shared" si="51"/>
        <v>151229.19200000001</v>
      </c>
      <c r="N120" s="95">
        <f>SUM(N121:N124)</f>
        <v>2217425.4508528369</v>
      </c>
      <c r="O120" s="80">
        <f>SUM(O121:O124)</f>
        <v>2159712.2581873308</v>
      </c>
      <c r="P120" s="80">
        <f t="shared" ref="P120:Q120" si="95">SUM(P121:P124)</f>
        <v>1849437.5893540427</v>
      </c>
      <c r="Q120" s="80">
        <f t="shared" si="95"/>
        <v>1849441.9718689627</v>
      </c>
      <c r="R120" s="82">
        <f t="shared" si="52"/>
        <v>8076017.2702631736</v>
      </c>
      <c r="S120" s="96">
        <v>901658.53666666651</v>
      </c>
      <c r="T120" s="97">
        <f>Q120/3</f>
        <v>616480.65728965425</v>
      </c>
      <c r="U120" s="98">
        <f>R120+S120-T120</f>
        <v>8361195.1496401858</v>
      </c>
      <c r="V120" s="5"/>
      <c r="W120" s="5"/>
    </row>
    <row r="121" spans="1:23" ht="30.75" customHeight="1">
      <c r="A121" s="36"/>
      <c r="B121" s="16" t="s">
        <v>44</v>
      </c>
      <c r="C121" s="16" t="s">
        <v>100</v>
      </c>
      <c r="D121" s="23" t="s">
        <v>144</v>
      </c>
      <c r="E121" s="81">
        <v>90.022514920000006</v>
      </c>
      <c r="F121" s="80">
        <v>90.022514920000006</v>
      </c>
      <c r="G121" s="80">
        <v>72.27</v>
      </c>
      <c r="H121" s="82">
        <v>85.64</v>
      </c>
      <c r="I121" s="99">
        <v>8626.2150000000001</v>
      </c>
      <c r="J121" s="100">
        <v>8929.2469999999994</v>
      </c>
      <c r="K121" s="100">
        <v>9575</v>
      </c>
      <c r="L121" s="100">
        <v>9576</v>
      </c>
      <c r="M121" s="82">
        <f t="shared" si="51"/>
        <v>36706.462</v>
      </c>
      <c r="N121" s="96">
        <f>I121*(E121-G121)</f>
        <v>153137.0104906279</v>
      </c>
      <c r="O121" s="101">
        <f>J121*(E121-G121)</f>
        <v>158516.59059186533</v>
      </c>
      <c r="P121" s="101">
        <f>(F121-H121)*K121</f>
        <v>41962.580359000051</v>
      </c>
      <c r="Q121" s="101">
        <f>(F121-H121)*L121</f>
        <v>41966.962873920056</v>
      </c>
      <c r="R121" s="82">
        <f t="shared" si="52"/>
        <v>395583.14431541332</v>
      </c>
      <c r="S121" s="96"/>
      <c r="T121" s="97"/>
      <c r="U121" s="98"/>
      <c r="V121" s="5"/>
      <c r="W121" s="5"/>
    </row>
    <row r="122" spans="1:23" ht="30.75" customHeight="1">
      <c r="A122" s="36"/>
      <c r="B122" s="16" t="s">
        <v>44</v>
      </c>
      <c r="C122" s="16" t="s">
        <v>100</v>
      </c>
      <c r="D122" s="23" t="s">
        <v>145</v>
      </c>
      <c r="E122" s="81">
        <v>139.82483865250001</v>
      </c>
      <c r="F122" s="80">
        <v>139.82483865250001</v>
      </c>
      <c r="G122" s="80">
        <v>96.5</v>
      </c>
      <c r="H122" s="82">
        <v>114.35</v>
      </c>
      <c r="I122" s="99">
        <v>8726.0740000000005</v>
      </c>
      <c r="J122" s="100">
        <v>8458.39</v>
      </c>
      <c r="K122" s="100">
        <v>9052</v>
      </c>
      <c r="L122" s="100">
        <v>9052</v>
      </c>
      <c r="M122" s="82">
        <f t="shared" si="51"/>
        <v>35288.464</v>
      </c>
      <c r="N122" s="96">
        <f>I122*(E122-G122)</f>
        <v>378055.74811977538</v>
      </c>
      <c r="O122" s="101">
        <f>J122*(E122-G122)</f>
        <v>366458.3820099195</v>
      </c>
      <c r="P122" s="101">
        <f>(F122-H122)*K122</f>
        <v>230598.2394824301</v>
      </c>
      <c r="Q122" s="101">
        <f>(F122-H122)*L122</f>
        <v>230598.2394824301</v>
      </c>
      <c r="R122" s="82">
        <f t="shared" si="52"/>
        <v>1205710.609094555</v>
      </c>
      <c r="S122" s="96"/>
      <c r="T122" s="97"/>
      <c r="U122" s="98"/>
      <c r="V122" s="5"/>
      <c r="W122" s="5"/>
    </row>
    <row r="123" spans="1:23" ht="30.75" customHeight="1">
      <c r="A123" s="36"/>
      <c r="B123" s="16" t="s">
        <v>44</v>
      </c>
      <c r="C123" s="16" t="s">
        <v>6</v>
      </c>
      <c r="D123" s="23" t="s">
        <v>144</v>
      </c>
      <c r="E123" s="81">
        <v>132.35359296749999</v>
      </c>
      <c r="F123" s="80">
        <v>132.35359296749999</v>
      </c>
      <c r="G123" s="80">
        <v>71.81</v>
      </c>
      <c r="H123" s="82">
        <v>85.09</v>
      </c>
      <c r="I123" s="99">
        <v>16459.126</v>
      </c>
      <c r="J123" s="100">
        <v>16358.594000000001</v>
      </c>
      <c r="K123" s="100">
        <v>19095</v>
      </c>
      <c r="L123" s="100">
        <v>19095</v>
      </c>
      <c r="M123" s="82">
        <f t="shared" si="51"/>
        <v>71007.72</v>
      </c>
      <c r="N123" s="96">
        <f>I123*(E123-G123)</f>
        <v>996494.62514479621</v>
      </c>
      <c r="O123" s="101">
        <f>J123*(E123-G123)</f>
        <v>990408.05665658764</v>
      </c>
      <c r="P123" s="101">
        <f>(F123-H123)*K123</f>
        <v>902498.30771441234</v>
      </c>
      <c r="Q123" s="101">
        <f>(F123-H123)*L123</f>
        <v>902498.30771441234</v>
      </c>
      <c r="R123" s="82">
        <f t="shared" si="52"/>
        <v>3791899.2972302088</v>
      </c>
      <c r="S123" s="96"/>
      <c r="T123" s="97"/>
      <c r="U123" s="98"/>
      <c r="V123" s="5"/>
      <c r="W123" s="5"/>
    </row>
    <row r="124" spans="1:23" ht="30.75" customHeight="1">
      <c r="A124" s="36"/>
      <c r="B124" s="16" t="s">
        <v>44</v>
      </c>
      <c r="C124" s="16" t="s">
        <v>6</v>
      </c>
      <c r="D124" s="23" t="s">
        <v>145</v>
      </c>
      <c r="E124" s="81">
        <v>414.63506468000003</v>
      </c>
      <c r="F124" s="80">
        <v>414.63506468000003</v>
      </c>
      <c r="G124" s="80">
        <v>80.83</v>
      </c>
      <c r="H124" s="82">
        <v>95.78</v>
      </c>
      <c r="I124" s="99">
        <v>2066.29</v>
      </c>
      <c r="J124" s="100">
        <v>1930.2560000000003</v>
      </c>
      <c r="K124" s="100">
        <v>2115</v>
      </c>
      <c r="L124" s="100">
        <v>2115</v>
      </c>
      <c r="M124" s="82">
        <f t="shared" si="51"/>
        <v>8226.5460000000003</v>
      </c>
      <c r="N124" s="96">
        <f>I124*(E124-G124)</f>
        <v>689738.06709763722</v>
      </c>
      <c r="O124" s="101">
        <f>J124*(E124-G124)</f>
        <v>644329.2289289583</v>
      </c>
      <c r="P124" s="101">
        <f>(F124-H124)*K124</f>
        <v>674378.46179820015</v>
      </c>
      <c r="Q124" s="101">
        <f>(F124-H124)*L124</f>
        <v>674378.46179820015</v>
      </c>
      <c r="R124" s="82">
        <f t="shared" si="52"/>
        <v>2682824.2196229957</v>
      </c>
      <c r="S124" s="96"/>
      <c r="T124" s="97"/>
      <c r="U124" s="98"/>
      <c r="V124" s="5"/>
      <c r="W124" s="5"/>
    </row>
    <row r="125" spans="1:23" ht="30.75" customHeight="1">
      <c r="A125" s="36" t="s">
        <v>298</v>
      </c>
      <c r="B125" s="37" t="s">
        <v>299</v>
      </c>
      <c r="C125" s="16"/>
      <c r="D125" s="23"/>
      <c r="E125" s="81"/>
      <c r="F125" s="80"/>
      <c r="G125" s="80"/>
      <c r="H125" s="82"/>
      <c r="I125" s="102">
        <f t="shared" ref="I125:J125" si="96">SUM(I126)</f>
        <v>1400.26</v>
      </c>
      <c r="J125" s="103">
        <f t="shared" si="96"/>
        <v>1384.21</v>
      </c>
      <c r="K125" s="103">
        <f t="shared" ref="K125:L125" si="97">SUM(K126)</f>
        <v>1518.4749999999999</v>
      </c>
      <c r="L125" s="103">
        <f t="shared" si="97"/>
        <v>1518.4749999999999</v>
      </c>
      <c r="M125" s="82">
        <f t="shared" si="51"/>
        <v>5821.42</v>
      </c>
      <c r="N125" s="95">
        <f>SUM(N126)</f>
        <v>122385.32336915031</v>
      </c>
      <c r="O125" s="80">
        <f>SUM(O126)</f>
        <v>120982.52357477295</v>
      </c>
      <c r="P125" s="80">
        <f t="shared" ref="P125:Q125" si="98">SUM(P126)</f>
        <v>110805.93956727</v>
      </c>
      <c r="Q125" s="80">
        <f t="shared" si="98"/>
        <v>110805.93956727</v>
      </c>
      <c r="R125" s="82">
        <f t="shared" si="52"/>
        <v>464979.72607846325</v>
      </c>
      <c r="S125" s="96">
        <v>46652.613583333325</v>
      </c>
      <c r="T125" s="97">
        <f>Q125/3</f>
        <v>36935.313189090004</v>
      </c>
      <c r="U125" s="98">
        <f>R125+S125-T125</f>
        <v>474697.02647270658</v>
      </c>
      <c r="V125" s="5"/>
      <c r="W125" s="5"/>
    </row>
    <row r="126" spans="1:23" ht="35.25" customHeight="1">
      <c r="A126" s="36"/>
      <c r="B126" s="16" t="s">
        <v>300</v>
      </c>
      <c r="C126" s="16" t="s">
        <v>301</v>
      </c>
      <c r="D126" s="23" t="s">
        <v>145</v>
      </c>
      <c r="E126" s="81">
        <v>165.40185634749997</v>
      </c>
      <c r="F126" s="80">
        <v>165.40185634749997</v>
      </c>
      <c r="G126" s="80">
        <v>78</v>
      </c>
      <c r="H126" s="82">
        <v>92.43</v>
      </c>
      <c r="I126" s="99">
        <v>1400.26</v>
      </c>
      <c r="J126" s="100">
        <v>1384.21</v>
      </c>
      <c r="K126" s="100">
        <v>1518.4749999999999</v>
      </c>
      <c r="L126" s="100">
        <v>1518.4749999999999</v>
      </c>
      <c r="M126" s="82">
        <f t="shared" si="51"/>
        <v>5821.42</v>
      </c>
      <c r="N126" s="96">
        <f>I126*(E126-G126)</f>
        <v>122385.32336915031</v>
      </c>
      <c r="O126" s="101">
        <f>J126*(E126-G126)</f>
        <v>120982.52357477295</v>
      </c>
      <c r="P126" s="101">
        <f>(F126-H126)*K126</f>
        <v>110805.93956727</v>
      </c>
      <c r="Q126" s="101">
        <f>(F126-H126)*L126</f>
        <v>110805.93956727</v>
      </c>
      <c r="R126" s="82">
        <f t="shared" si="52"/>
        <v>464979.72607846325</v>
      </c>
      <c r="S126" s="96"/>
      <c r="T126" s="97"/>
      <c r="U126" s="98"/>
      <c r="V126" s="5"/>
      <c r="W126" s="5"/>
    </row>
    <row r="127" spans="1:23" ht="30.75" customHeight="1">
      <c r="A127" s="36" t="s">
        <v>184</v>
      </c>
      <c r="B127" s="37" t="s">
        <v>13</v>
      </c>
      <c r="C127" s="16"/>
      <c r="D127" s="23"/>
      <c r="E127" s="81"/>
      <c r="F127" s="80"/>
      <c r="G127" s="80"/>
      <c r="H127" s="82"/>
      <c r="I127" s="102">
        <f t="shared" ref="I127:J127" si="99">SUM(I128:I151)</f>
        <v>389691.59200000006</v>
      </c>
      <c r="J127" s="103">
        <f t="shared" si="99"/>
        <v>412269.18100000004</v>
      </c>
      <c r="K127" s="103">
        <f t="shared" ref="K127:L127" si="100">SUM(K128:K151)</f>
        <v>390818.5</v>
      </c>
      <c r="L127" s="103">
        <f t="shared" si="100"/>
        <v>390474.962</v>
      </c>
      <c r="M127" s="82">
        <f t="shared" si="51"/>
        <v>1583254.2350000001</v>
      </c>
      <c r="N127" s="95">
        <f>SUM(N128:N151)</f>
        <v>20055862.315289468</v>
      </c>
      <c r="O127" s="80">
        <f>SUM(O128:O151)</f>
        <v>21344093.462763939</v>
      </c>
      <c r="P127" s="80">
        <f t="shared" ref="P127:Q127" si="101">SUM(P128:P151)</f>
        <v>18745231.199386291</v>
      </c>
      <c r="Q127" s="80">
        <f t="shared" si="101"/>
        <v>18648755.859725051</v>
      </c>
      <c r="R127" s="82">
        <f t="shared" si="52"/>
        <v>78793942.837164745</v>
      </c>
      <c r="S127" s="96">
        <v>7759785.3571266653</v>
      </c>
      <c r="T127" s="97">
        <f>Q127/3</f>
        <v>6216251.9532416835</v>
      </c>
      <c r="U127" s="98">
        <f>R127+S127-T127</f>
        <v>80337476.241049737</v>
      </c>
      <c r="V127" s="5"/>
      <c r="W127" s="5"/>
    </row>
    <row r="128" spans="1:23" ht="37.5" customHeight="1">
      <c r="A128" s="36"/>
      <c r="B128" s="16" t="s">
        <v>51</v>
      </c>
      <c r="C128" s="16" t="s">
        <v>29</v>
      </c>
      <c r="D128" s="23" t="s">
        <v>144</v>
      </c>
      <c r="E128" s="81">
        <v>173.4063733975</v>
      </c>
      <c r="F128" s="80">
        <v>173.4063733975</v>
      </c>
      <c r="G128" s="80">
        <v>44.17</v>
      </c>
      <c r="H128" s="82">
        <v>52.34</v>
      </c>
      <c r="I128" s="99">
        <v>9044.143</v>
      </c>
      <c r="J128" s="100">
        <v>11446.124</v>
      </c>
      <c r="K128" s="100">
        <v>9938.5</v>
      </c>
      <c r="L128" s="100">
        <v>9938.5</v>
      </c>
      <c r="M128" s="82">
        <f t="shared" si="51"/>
        <v>40367.267</v>
      </c>
      <c r="N128" s="96">
        <f t="shared" ref="N128:N151" si="102">I128*(E128-G128)</f>
        <v>1168832.2418083861</v>
      </c>
      <c r="O128" s="101">
        <f t="shared" ref="O128:O151" si="103">J128*(E128-G128)</f>
        <v>1479255.5552180866</v>
      </c>
      <c r="P128" s="101">
        <f t="shared" ref="P128:P151" si="104">(F128-H128)*K128</f>
        <v>1203218.1520110539</v>
      </c>
      <c r="Q128" s="101">
        <f t="shared" ref="Q128:Q151" si="105">(F128-H128)*L128</f>
        <v>1203218.1520110539</v>
      </c>
      <c r="R128" s="82">
        <f t="shared" si="52"/>
        <v>5054524.1010485804</v>
      </c>
      <c r="S128" s="96"/>
      <c r="T128" s="97"/>
      <c r="U128" s="98"/>
      <c r="V128" s="5"/>
      <c r="W128" s="5"/>
    </row>
    <row r="129" spans="1:23" ht="42.75" customHeight="1">
      <c r="A129" s="36"/>
      <c r="B129" s="16" t="s">
        <v>51</v>
      </c>
      <c r="C129" s="16" t="s">
        <v>29</v>
      </c>
      <c r="D129" s="23" t="s">
        <v>145</v>
      </c>
      <c r="E129" s="81">
        <v>89.278753184999999</v>
      </c>
      <c r="F129" s="80">
        <v>89.278753184999999</v>
      </c>
      <c r="G129" s="80">
        <v>49.71</v>
      </c>
      <c r="H129" s="82">
        <v>58.91</v>
      </c>
      <c r="I129" s="99">
        <v>4767.4250000000002</v>
      </c>
      <c r="J129" s="100">
        <v>6624.5780000000004</v>
      </c>
      <c r="K129" s="100">
        <v>4188.25</v>
      </c>
      <c r="L129" s="100">
        <v>4188.25</v>
      </c>
      <c r="M129" s="82">
        <f t="shared" si="51"/>
        <v>19768.503000000001</v>
      </c>
      <c r="N129" s="96">
        <f t="shared" si="102"/>
        <v>188641.06315299863</v>
      </c>
      <c r="O129" s="101">
        <f t="shared" si="103"/>
        <v>262126.29183678093</v>
      </c>
      <c r="P129" s="101">
        <f t="shared" si="104"/>
        <v>127191.93052707626</v>
      </c>
      <c r="Q129" s="101">
        <f t="shared" si="105"/>
        <v>127191.93052707626</v>
      </c>
      <c r="R129" s="82">
        <f t="shared" si="52"/>
        <v>705151.21604393201</v>
      </c>
      <c r="S129" s="96"/>
      <c r="T129" s="97"/>
      <c r="U129" s="98"/>
      <c r="V129" s="5"/>
      <c r="W129" s="5"/>
    </row>
    <row r="130" spans="1:23" ht="30.75" customHeight="1">
      <c r="A130" s="36"/>
      <c r="B130" s="16" t="s">
        <v>80</v>
      </c>
      <c r="C130" s="16" t="s">
        <v>189</v>
      </c>
      <c r="D130" s="23" t="s">
        <v>144</v>
      </c>
      <c r="E130" s="81">
        <v>80.668856622500002</v>
      </c>
      <c r="F130" s="80">
        <v>80.668856622500002</v>
      </c>
      <c r="G130" s="80">
        <v>50</v>
      </c>
      <c r="H130" s="82">
        <v>59.25</v>
      </c>
      <c r="I130" s="99">
        <v>23214.729999999996</v>
      </c>
      <c r="J130" s="100">
        <v>22266.258000000002</v>
      </c>
      <c r="K130" s="100">
        <v>20286.25</v>
      </c>
      <c r="L130" s="100">
        <v>20286.25</v>
      </c>
      <c r="M130" s="82">
        <f t="shared" si="51"/>
        <v>86053.487999999998</v>
      </c>
      <c r="N130" s="96">
        <f t="shared" si="102"/>
        <v>711969.22590004932</v>
      </c>
      <c r="O130" s="101">
        <f t="shared" si="103"/>
        <v>682880.67412159371</v>
      </c>
      <c r="P130" s="101">
        <f t="shared" si="104"/>
        <v>434508.28015819064</v>
      </c>
      <c r="Q130" s="101">
        <f t="shared" si="105"/>
        <v>434508.28015819064</v>
      </c>
      <c r="R130" s="82">
        <f t="shared" si="52"/>
        <v>2263866.460338024</v>
      </c>
      <c r="S130" s="96"/>
      <c r="T130" s="97"/>
      <c r="U130" s="98"/>
      <c r="V130" s="5"/>
      <c r="W130" s="5"/>
    </row>
    <row r="131" spans="1:23" ht="30.75" customHeight="1">
      <c r="A131" s="36"/>
      <c r="B131" s="16" t="s">
        <v>67</v>
      </c>
      <c r="C131" s="16" t="s">
        <v>17</v>
      </c>
      <c r="D131" s="23" t="s">
        <v>144</v>
      </c>
      <c r="E131" s="81">
        <v>88.526514230994991</v>
      </c>
      <c r="F131" s="80">
        <v>88.526514230994991</v>
      </c>
      <c r="G131" s="80">
        <v>37.5</v>
      </c>
      <c r="H131" s="82">
        <v>44.44</v>
      </c>
      <c r="I131" s="99">
        <v>163516.22899999999</v>
      </c>
      <c r="J131" s="100">
        <v>174145.361</v>
      </c>
      <c r="K131" s="100">
        <v>166368</v>
      </c>
      <c r="L131" s="100">
        <v>166368</v>
      </c>
      <c r="M131" s="82">
        <f t="shared" si="51"/>
        <v>670397.59</v>
      </c>
      <c r="N131" s="96">
        <f t="shared" si="102"/>
        <v>8343663.1860671351</v>
      </c>
      <c r="O131" s="101">
        <f t="shared" si="103"/>
        <v>8886030.7413282599</v>
      </c>
      <c r="P131" s="101">
        <f t="shared" si="104"/>
        <v>7334585.1995821754</v>
      </c>
      <c r="Q131" s="101">
        <f t="shared" si="105"/>
        <v>7334585.1995821754</v>
      </c>
      <c r="R131" s="82">
        <f t="shared" si="52"/>
        <v>31898864.326559745</v>
      </c>
      <c r="S131" s="96"/>
      <c r="T131" s="97"/>
      <c r="U131" s="98"/>
      <c r="V131" s="5"/>
      <c r="W131" s="5"/>
    </row>
    <row r="132" spans="1:23" ht="30.75" customHeight="1">
      <c r="A132" s="36"/>
      <c r="B132" s="16" t="s">
        <v>67</v>
      </c>
      <c r="C132" s="16" t="s">
        <v>17</v>
      </c>
      <c r="D132" s="23" t="s">
        <v>145</v>
      </c>
      <c r="E132" s="81">
        <v>74.173606799999988</v>
      </c>
      <c r="F132" s="80">
        <v>74.173606799999988</v>
      </c>
      <c r="G132" s="80">
        <v>36.25</v>
      </c>
      <c r="H132" s="82">
        <v>42.96</v>
      </c>
      <c r="I132" s="99">
        <v>149118.111</v>
      </c>
      <c r="J132" s="100">
        <v>155461.10500000001</v>
      </c>
      <c r="K132" s="100">
        <v>143587.75</v>
      </c>
      <c r="L132" s="100">
        <v>143587.75</v>
      </c>
      <c r="M132" s="82">
        <f t="shared" si="51"/>
        <v>591754.71600000001</v>
      </c>
      <c r="N132" s="96">
        <f t="shared" si="102"/>
        <v>5655096.6083227536</v>
      </c>
      <c r="O132" s="101">
        <f t="shared" si="103"/>
        <v>5895645.8187135123</v>
      </c>
      <c r="P132" s="101">
        <f t="shared" si="104"/>
        <v>4481891.5697966982</v>
      </c>
      <c r="Q132" s="101">
        <f t="shared" si="105"/>
        <v>4481891.5697966982</v>
      </c>
      <c r="R132" s="82">
        <f t="shared" si="52"/>
        <v>20514525.566629663</v>
      </c>
      <c r="S132" s="96"/>
      <c r="T132" s="97"/>
      <c r="U132" s="98"/>
      <c r="V132" s="5"/>
      <c r="W132" s="5"/>
    </row>
    <row r="133" spans="1:23" ht="30.75" customHeight="1">
      <c r="A133" s="36"/>
      <c r="B133" s="16" t="s">
        <v>51</v>
      </c>
      <c r="C133" s="16" t="s">
        <v>306</v>
      </c>
      <c r="D133" s="23" t="s">
        <v>144</v>
      </c>
      <c r="E133" s="81">
        <v>226.94181997250001</v>
      </c>
      <c r="F133" s="80">
        <v>226.94181997250001</v>
      </c>
      <c r="G133" s="80">
        <v>44.17</v>
      </c>
      <c r="H133" s="82">
        <v>52.34</v>
      </c>
      <c r="I133" s="99">
        <v>1279.5309999999999</v>
      </c>
      <c r="J133" s="100">
        <v>1273.2809999999999</v>
      </c>
      <c r="K133" s="100">
        <v>1850</v>
      </c>
      <c r="L133" s="100">
        <v>1744.828</v>
      </c>
      <c r="M133" s="82">
        <f t="shared" si="51"/>
        <v>6147.6399999999994</v>
      </c>
      <c r="N133" s="96">
        <f t="shared" si="102"/>
        <v>233862.20958123289</v>
      </c>
      <c r="O133" s="101">
        <f t="shared" si="103"/>
        <v>232719.88570640475</v>
      </c>
      <c r="P133" s="101">
        <f t="shared" si="104"/>
        <v>323013.36694912502</v>
      </c>
      <c r="Q133" s="101">
        <f t="shared" si="105"/>
        <v>304650.14433897723</v>
      </c>
      <c r="R133" s="82">
        <f t="shared" si="52"/>
        <v>1094245.60657574</v>
      </c>
      <c r="S133" s="96"/>
      <c r="T133" s="97"/>
      <c r="U133" s="98"/>
      <c r="V133" s="5"/>
      <c r="W133" s="5"/>
    </row>
    <row r="134" spans="1:23" ht="30.75" customHeight="1">
      <c r="A134" s="36"/>
      <c r="B134" s="16" t="s">
        <v>60</v>
      </c>
      <c r="C134" s="16" t="s">
        <v>200</v>
      </c>
      <c r="D134" s="23" t="s">
        <v>144</v>
      </c>
      <c r="E134" s="81">
        <v>458.49692800499997</v>
      </c>
      <c r="F134" s="80">
        <v>458.49692800499997</v>
      </c>
      <c r="G134" s="80">
        <v>108.33</v>
      </c>
      <c r="H134" s="82">
        <v>128.37</v>
      </c>
      <c r="I134" s="99">
        <v>2533.7449999999999</v>
      </c>
      <c r="J134" s="100">
        <v>2409.0280000000002</v>
      </c>
      <c r="K134" s="100">
        <v>6480</v>
      </c>
      <c r="L134" s="100">
        <v>6243.634</v>
      </c>
      <c r="M134" s="82">
        <f t="shared" si="51"/>
        <v>17666.406999999999</v>
      </c>
      <c r="N134" s="96">
        <f t="shared" si="102"/>
        <v>887233.7029980286</v>
      </c>
      <c r="O134" s="101">
        <f t="shared" si="103"/>
        <v>843561.93423802918</v>
      </c>
      <c r="P134" s="101">
        <f t="shared" si="104"/>
        <v>2139222.4934723997</v>
      </c>
      <c r="Q134" s="101">
        <f t="shared" si="105"/>
        <v>2061191.7120075701</v>
      </c>
      <c r="R134" s="82">
        <f t="shared" si="52"/>
        <v>5931209.8427160271</v>
      </c>
      <c r="S134" s="96"/>
      <c r="T134" s="97"/>
      <c r="U134" s="98"/>
      <c r="V134" s="5"/>
      <c r="W134" s="5"/>
    </row>
    <row r="135" spans="1:23" ht="60.75" customHeight="1">
      <c r="A135" s="36"/>
      <c r="B135" s="16" t="s">
        <v>67</v>
      </c>
      <c r="C135" s="16" t="s">
        <v>185</v>
      </c>
      <c r="D135" s="23" t="s">
        <v>144</v>
      </c>
      <c r="E135" s="81">
        <v>139.92729449500001</v>
      </c>
      <c r="F135" s="80">
        <v>139.92729449500001</v>
      </c>
      <c r="G135" s="80">
        <v>37.5</v>
      </c>
      <c r="H135" s="82">
        <v>44.44</v>
      </c>
      <c r="I135" s="99">
        <v>12819.868999999999</v>
      </c>
      <c r="J135" s="100">
        <v>13406.39</v>
      </c>
      <c r="K135" s="100">
        <v>12503.75</v>
      </c>
      <c r="L135" s="100">
        <v>12503.75</v>
      </c>
      <c r="M135" s="82">
        <f t="shared" si="51"/>
        <v>51233.758999999998</v>
      </c>
      <c r="N135" s="96">
        <f t="shared" si="102"/>
        <v>1313104.4974503212</v>
      </c>
      <c r="O135" s="101">
        <f t="shared" si="103"/>
        <v>1373180.2566448231</v>
      </c>
      <c r="P135" s="101">
        <f t="shared" si="104"/>
        <v>1193949.2585418564</v>
      </c>
      <c r="Q135" s="101">
        <f t="shared" si="105"/>
        <v>1193949.2585418564</v>
      </c>
      <c r="R135" s="82">
        <f t="shared" si="52"/>
        <v>5074183.2711788574</v>
      </c>
      <c r="S135" s="96"/>
      <c r="T135" s="97"/>
      <c r="U135" s="98"/>
      <c r="V135" s="5"/>
      <c r="W135" s="5"/>
    </row>
    <row r="136" spans="1:23" ht="36" customHeight="1">
      <c r="A136" s="36"/>
      <c r="B136" s="16" t="s">
        <v>67</v>
      </c>
      <c r="C136" s="16" t="s">
        <v>23</v>
      </c>
      <c r="D136" s="23" t="s">
        <v>144</v>
      </c>
      <c r="E136" s="81">
        <v>139.92729449500001</v>
      </c>
      <c r="F136" s="80">
        <v>139.92729449500001</v>
      </c>
      <c r="G136" s="80">
        <v>27.76</v>
      </c>
      <c r="H136" s="82">
        <v>35</v>
      </c>
      <c r="I136" s="99">
        <v>1200.3400000000001</v>
      </c>
      <c r="J136" s="100">
        <v>1138.6799999999998</v>
      </c>
      <c r="K136" s="100">
        <v>1234.75</v>
      </c>
      <c r="L136" s="100">
        <v>1234.75</v>
      </c>
      <c r="M136" s="82">
        <f t="shared" ref="M136:M197" si="106">I136+J136+K136+L136</f>
        <v>4808.5200000000004</v>
      </c>
      <c r="N136" s="96">
        <f t="shared" si="102"/>
        <v>134638.89027412832</v>
      </c>
      <c r="O136" s="101">
        <f t="shared" si="103"/>
        <v>127722.65489556659</v>
      </c>
      <c r="P136" s="101">
        <f t="shared" si="104"/>
        <v>129558.97687770127</v>
      </c>
      <c r="Q136" s="101">
        <f t="shared" si="105"/>
        <v>129558.97687770127</v>
      </c>
      <c r="R136" s="82">
        <f t="shared" ref="R136:R197" si="107">N136+O136+P136+Q136</f>
        <v>521479.4989250974</v>
      </c>
      <c r="S136" s="96"/>
      <c r="T136" s="97"/>
      <c r="U136" s="98"/>
      <c r="V136" s="5"/>
      <c r="W136" s="5"/>
    </row>
    <row r="137" spans="1:23" ht="30.75" customHeight="1">
      <c r="A137" s="36"/>
      <c r="B137" s="16" t="s">
        <v>67</v>
      </c>
      <c r="C137" s="16" t="s">
        <v>186</v>
      </c>
      <c r="D137" s="23" t="s">
        <v>144</v>
      </c>
      <c r="E137" s="81">
        <v>139.92729449500001</v>
      </c>
      <c r="F137" s="80">
        <v>139.92729449500001</v>
      </c>
      <c r="G137" s="80">
        <v>45</v>
      </c>
      <c r="H137" s="82">
        <v>53.33</v>
      </c>
      <c r="I137" s="99">
        <v>401.73400000000004</v>
      </c>
      <c r="J137" s="100">
        <v>652.89100000000008</v>
      </c>
      <c r="K137" s="100">
        <v>581.25</v>
      </c>
      <c r="L137" s="100">
        <v>581.25</v>
      </c>
      <c r="M137" s="82">
        <f t="shared" si="106"/>
        <v>2217.125</v>
      </c>
      <c r="N137" s="96">
        <f t="shared" si="102"/>
        <v>38135.52172665434</v>
      </c>
      <c r="O137" s="101">
        <f t="shared" si="103"/>
        <v>61977.176230135061</v>
      </c>
      <c r="P137" s="101">
        <f t="shared" si="104"/>
        <v>50334.677425218761</v>
      </c>
      <c r="Q137" s="101">
        <f t="shared" si="105"/>
        <v>50334.677425218761</v>
      </c>
      <c r="R137" s="82">
        <f t="shared" si="107"/>
        <v>200782.05280722689</v>
      </c>
      <c r="S137" s="96"/>
      <c r="T137" s="97"/>
      <c r="U137" s="98"/>
      <c r="V137" s="5"/>
      <c r="W137" s="5"/>
    </row>
    <row r="138" spans="1:23" ht="30.75" customHeight="1">
      <c r="A138" s="36"/>
      <c r="B138" s="16" t="s">
        <v>67</v>
      </c>
      <c r="C138" s="16" t="s">
        <v>187</v>
      </c>
      <c r="D138" s="23" t="s">
        <v>144</v>
      </c>
      <c r="E138" s="81">
        <v>139.92729449500001</v>
      </c>
      <c r="F138" s="80">
        <v>139.92729449500001</v>
      </c>
      <c r="G138" s="80">
        <v>45</v>
      </c>
      <c r="H138" s="82">
        <v>53.33</v>
      </c>
      <c r="I138" s="99">
        <v>3972.79</v>
      </c>
      <c r="J138" s="100">
        <v>4534.8</v>
      </c>
      <c r="K138" s="100">
        <v>4096</v>
      </c>
      <c r="L138" s="100">
        <v>4096</v>
      </c>
      <c r="M138" s="82">
        <f t="shared" si="106"/>
        <v>16699.59</v>
      </c>
      <c r="N138" s="96">
        <f t="shared" si="102"/>
        <v>377126.20629679109</v>
      </c>
      <c r="O138" s="101">
        <f t="shared" si="103"/>
        <v>430476.29507592606</v>
      </c>
      <c r="P138" s="101">
        <f t="shared" si="104"/>
        <v>354702.51825152006</v>
      </c>
      <c r="Q138" s="101">
        <f t="shared" si="105"/>
        <v>354702.51825152006</v>
      </c>
      <c r="R138" s="82">
        <f t="shared" si="107"/>
        <v>1517007.5378757573</v>
      </c>
      <c r="S138" s="96"/>
      <c r="T138" s="97"/>
      <c r="U138" s="98"/>
      <c r="V138" s="5"/>
      <c r="W138" s="5"/>
    </row>
    <row r="139" spans="1:23" ht="30.75" customHeight="1">
      <c r="A139" s="36"/>
      <c r="B139" s="16" t="s">
        <v>67</v>
      </c>
      <c r="C139" s="16" t="s">
        <v>25</v>
      </c>
      <c r="D139" s="23" t="s">
        <v>144</v>
      </c>
      <c r="E139" s="81">
        <v>139.92729449500001</v>
      </c>
      <c r="F139" s="80">
        <v>139.92729449500001</v>
      </c>
      <c r="G139" s="80">
        <v>52.5</v>
      </c>
      <c r="H139" s="82">
        <v>62.21</v>
      </c>
      <c r="I139" s="99">
        <v>188.39</v>
      </c>
      <c r="J139" s="100">
        <v>214.6</v>
      </c>
      <c r="K139" s="100">
        <v>278.75</v>
      </c>
      <c r="L139" s="100">
        <v>278.75</v>
      </c>
      <c r="M139" s="82">
        <f t="shared" si="106"/>
        <v>960.49</v>
      </c>
      <c r="N139" s="96">
        <f t="shared" si="102"/>
        <v>16470.428009913052</v>
      </c>
      <c r="O139" s="101">
        <f t="shared" si="103"/>
        <v>18761.897398627003</v>
      </c>
      <c r="P139" s="101">
        <f t="shared" si="104"/>
        <v>21663.69584048125</v>
      </c>
      <c r="Q139" s="101">
        <f t="shared" si="105"/>
        <v>21663.69584048125</v>
      </c>
      <c r="R139" s="82">
        <f t="shared" si="107"/>
        <v>78559.717089502548</v>
      </c>
      <c r="S139" s="96"/>
      <c r="T139" s="97"/>
      <c r="U139" s="98"/>
      <c r="V139" s="5"/>
      <c r="W139" s="5"/>
    </row>
    <row r="140" spans="1:23" ht="30.75" customHeight="1">
      <c r="A140" s="36"/>
      <c r="B140" s="16" t="s">
        <v>67</v>
      </c>
      <c r="C140" s="16" t="s">
        <v>28</v>
      </c>
      <c r="D140" s="23" t="s">
        <v>144</v>
      </c>
      <c r="E140" s="81">
        <v>139.92729449500001</v>
      </c>
      <c r="F140" s="80">
        <v>139.92729449500001</v>
      </c>
      <c r="G140" s="80">
        <v>22.5</v>
      </c>
      <c r="H140" s="82">
        <v>30</v>
      </c>
      <c r="I140" s="99">
        <v>2072.44</v>
      </c>
      <c r="J140" s="100">
        <v>2244.36</v>
      </c>
      <c r="K140" s="100">
        <v>2175</v>
      </c>
      <c r="L140" s="100">
        <v>2175</v>
      </c>
      <c r="M140" s="82">
        <f t="shared" si="106"/>
        <v>8666.7999999999993</v>
      </c>
      <c r="N140" s="96">
        <f t="shared" si="102"/>
        <v>243361.02220321784</v>
      </c>
      <c r="O140" s="101">
        <f t="shared" si="103"/>
        <v>263549.12267279823</v>
      </c>
      <c r="P140" s="101">
        <f t="shared" si="104"/>
        <v>239091.86552662501</v>
      </c>
      <c r="Q140" s="101">
        <f t="shared" si="105"/>
        <v>239091.86552662501</v>
      </c>
      <c r="R140" s="82">
        <f t="shared" si="107"/>
        <v>985093.87592926598</v>
      </c>
      <c r="S140" s="96"/>
      <c r="T140" s="97"/>
      <c r="U140" s="98"/>
      <c r="V140" s="5"/>
      <c r="W140" s="5"/>
    </row>
    <row r="141" spans="1:23" ht="30.75" customHeight="1">
      <c r="A141" s="36"/>
      <c r="B141" s="16" t="s">
        <v>67</v>
      </c>
      <c r="C141" s="16" t="s">
        <v>188</v>
      </c>
      <c r="D141" s="23" t="s">
        <v>144</v>
      </c>
      <c r="E141" s="81">
        <v>139.92729449500001</v>
      </c>
      <c r="F141" s="80">
        <v>139.92729449500001</v>
      </c>
      <c r="G141" s="80">
        <v>50</v>
      </c>
      <c r="H141" s="82">
        <v>59.25</v>
      </c>
      <c r="I141" s="99">
        <v>1327.47</v>
      </c>
      <c r="J141" s="100">
        <v>1409.62</v>
      </c>
      <c r="K141" s="100">
        <v>1517.25</v>
      </c>
      <c r="L141" s="100">
        <v>1517.25</v>
      </c>
      <c r="M141" s="82">
        <f t="shared" si="106"/>
        <v>5771.59</v>
      </c>
      <c r="N141" s="96">
        <f t="shared" si="102"/>
        <v>119375.78562327767</v>
      </c>
      <c r="O141" s="101">
        <f t="shared" si="103"/>
        <v>126763.3128660419</v>
      </c>
      <c r="P141" s="101">
        <f t="shared" si="104"/>
        <v>122407.62507253877</v>
      </c>
      <c r="Q141" s="101">
        <f t="shared" si="105"/>
        <v>122407.62507253877</v>
      </c>
      <c r="R141" s="82">
        <f t="shared" si="107"/>
        <v>490954.34863439703</v>
      </c>
      <c r="S141" s="96"/>
      <c r="T141" s="97"/>
      <c r="U141" s="98"/>
      <c r="V141" s="5"/>
      <c r="W141" s="5"/>
    </row>
    <row r="142" spans="1:23" ht="30.75" customHeight="1">
      <c r="A142" s="36"/>
      <c r="B142" s="16" t="s">
        <v>67</v>
      </c>
      <c r="C142" s="16" t="s">
        <v>18</v>
      </c>
      <c r="D142" s="23" t="s">
        <v>145</v>
      </c>
      <c r="E142" s="81">
        <v>79.617793132499997</v>
      </c>
      <c r="F142" s="80">
        <v>79.617793132499997</v>
      </c>
      <c r="G142" s="80">
        <v>36.25</v>
      </c>
      <c r="H142" s="82">
        <v>42.96</v>
      </c>
      <c r="I142" s="99">
        <v>293.67500000000001</v>
      </c>
      <c r="J142" s="100">
        <v>331.75</v>
      </c>
      <c r="K142" s="100">
        <v>343.5</v>
      </c>
      <c r="L142" s="100">
        <v>343.5</v>
      </c>
      <c r="M142" s="82">
        <f t="shared" si="106"/>
        <v>1312.425</v>
      </c>
      <c r="N142" s="96">
        <f t="shared" si="102"/>
        <v>12736.036648186937</v>
      </c>
      <c r="O142" s="101">
        <f t="shared" si="103"/>
        <v>14387.265371706873</v>
      </c>
      <c r="P142" s="101">
        <f t="shared" si="104"/>
        <v>12591.951941013749</v>
      </c>
      <c r="Q142" s="101">
        <f t="shared" si="105"/>
        <v>12591.951941013749</v>
      </c>
      <c r="R142" s="82">
        <f t="shared" si="107"/>
        <v>52307.205901921312</v>
      </c>
      <c r="S142" s="96"/>
      <c r="T142" s="97"/>
      <c r="U142" s="98"/>
      <c r="V142" s="5"/>
      <c r="W142" s="5"/>
    </row>
    <row r="143" spans="1:23" ht="30.75" customHeight="1">
      <c r="A143" s="36"/>
      <c r="B143" s="16" t="s">
        <v>67</v>
      </c>
      <c r="C143" s="16" t="s">
        <v>23</v>
      </c>
      <c r="D143" s="23" t="s">
        <v>145</v>
      </c>
      <c r="E143" s="81">
        <v>79.617793132499997</v>
      </c>
      <c r="F143" s="80">
        <v>79.617793132499997</v>
      </c>
      <c r="G143" s="80">
        <v>48.33</v>
      </c>
      <c r="H143" s="82">
        <v>57.27</v>
      </c>
      <c r="I143" s="99">
        <v>1325.4499999999998</v>
      </c>
      <c r="J143" s="100">
        <v>1116.29</v>
      </c>
      <c r="K143" s="100">
        <v>1098.75</v>
      </c>
      <c r="L143" s="100">
        <v>1098.75</v>
      </c>
      <c r="M143" s="82">
        <f t="shared" si="106"/>
        <v>4639.24</v>
      </c>
      <c r="N143" s="96">
        <f t="shared" si="102"/>
        <v>41470.405407472121</v>
      </c>
      <c r="O143" s="101">
        <f t="shared" si="103"/>
        <v>34926.250595878424</v>
      </c>
      <c r="P143" s="101">
        <f t="shared" si="104"/>
        <v>24554.637704334367</v>
      </c>
      <c r="Q143" s="101">
        <f t="shared" si="105"/>
        <v>24554.637704334367</v>
      </c>
      <c r="R143" s="82">
        <f t="shared" si="107"/>
        <v>125505.93141201927</v>
      </c>
      <c r="S143" s="96"/>
      <c r="T143" s="97"/>
      <c r="U143" s="98"/>
      <c r="V143" s="5"/>
      <c r="W143" s="5"/>
    </row>
    <row r="144" spans="1:23" ht="30.75" customHeight="1">
      <c r="A144" s="36"/>
      <c r="B144" s="16" t="s">
        <v>67</v>
      </c>
      <c r="C144" s="16" t="s">
        <v>19</v>
      </c>
      <c r="D144" s="23" t="s">
        <v>145</v>
      </c>
      <c r="E144" s="81">
        <v>79.617793132499997</v>
      </c>
      <c r="F144" s="80">
        <v>79.617793132499997</v>
      </c>
      <c r="G144" s="80">
        <v>32.409999999999997</v>
      </c>
      <c r="H144" s="82">
        <v>38.409999999999997</v>
      </c>
      <c r="I144" s="99">
        <v>813.61</v>
      </c>
      <c r="J144" s="100">
        <v>702.94</v>
      </c>
      <c r="K144" s="100">
        <v>1178.25</v>
      </c>
      <c r="L144" s="100">
        <v>1178.25</v>
      </c>
      <c r="M144" s="82">
        <f t="shared" si="106"/>
        <v>3873.05</v>
      </c>
      <c r="N144" s="96">
        <f t="shared" si="102"/>
        <v>38408.732570533328</v>
      </c>
      <c r="O144" s="101">
        <f t="shared" si="103"/>
        <v>33184.246104559556</v>
      </c>
      <c r="P144" s="101">
        <f t="shared" si="104"/>
        <v>48553.082258368129</v>
      </c>
      <c r="Q144" s="101">
        <f t="shared" si="105"/>
        <v>48553.082258368129</v>
      </c>
      <c r="R144" s="82">
        <f t="shared" si="107"/>
        <v>168699.14319182915</v>
      </c>
      <c r="S144" s="96"/>
      <c r="T144" s="97"/>
      <c r="U144" s="98"/>
      <c r="V144" s="5"/>
      <c r="W144" s="5"/>
    </row>
    <row r="145" spans="1:23" ht="30.75" customHeight="1">
      <c r="A145" s="36"/>
      <c r="B145" s="16" t="s">
        <v>67</v>
      </c>
      <c r="C145" s="16" t="s">
        <v>20</v>
      </c>
      <c r="D145" s="23" t="s">
        <v>145</v>
      </c>
      <c r="E145" s="81">
        <v>79.617793132499997</v>
      </c>
      <c r="F145" s="80">
        <v>79.617793132499997</v>
      </c>
      <c r="G145" s="80">
        <v>35.630000000000003</v>
      </c>
      <c r="H145" s="82">
        <v>42.22</v>
      </c>
      <c r="I145" s="99">
        <v>2537.9299999999998</v>
      </c>
      <c r="J145" s="100">
        <v>3133.88</v>
      </c>
      <c r="K145" s="100">
        <v>2575.25</v>
      </c>
      <c r="L145" s="100">
        <v>2575.25</v>
      </c>
      <c r="M145" s="82">
        <f t="shared" si="106"/>
        <v>10822.31</v>
      </c>
      <c r="N145" s="96">
        <f t="shared" si="102"/>
        <v>111637.93982476571</v>
      </c>
      <c r="O145" s="101">
        <f t="shared" si="103"/>
        <v>137852.46514207908</v>
      </c>
      <c r="P145" s="101">
        <f t="shared" si="104"/>
        <v>96308.666764470618</v>
      </c>
      <c r="Q145" s="101">
        <f t="shared" si="105"/>
        <v>96308.666764470618</v>
      </c>
      <c r="R145" s="82">
        <f t="shared" si="107"/>
        <v>442107.73849578603</v>
      </c>
      <c r="S145" s="96"/>
      <c r="T145" s="97"/>
      <c r="U145" s="98"/>
      <c r="V145" s="5"/>
      <c r="W145" s="5"/>
    </row>
    <row r="146" spans="1:23" ht="30.75" customHeight="1">
      <c r="A146" s="36"/>
      <c r="B146" s="16" t="s">
        <v>67</v>
      </c>
      <c r="C146" s="16" t="s">
        <v>21</v>
      </c>
      <c r="D146" s="23" t="s">
        <v>145</v>
      </c>
      <c r="E146" s="81">
        <v>79.617793132499997</v>
      </c>
      <c r="F146" s="80">
        <v>79.617793132499997</v>
      </c>
      <c r="G146" s="80">
        <v>30.83</v>
      </c>
      <c r="H146" s="82">
        <v>37</v>
      </c>
      <c r="I146" s="99">
        <v>3154.5299999999997</v>
      </c>
      <c r="J146" s="100">
        <v>2900.33</v>
      </c>
      <c r="K146" s="100">
        <v>3435.5</v>
      </c>
      <c r="L146" s="100">
        <v>3435.5</v>
      </c>
      <c r="M146" s="82">
        <f t="shared" si="106"/>
        <v>12925.86</v>
      </c>
      <c r="N146" s="96">
        <f t="shared" si="102"/>
        <v>153902.5570702652</v>
      </c>
      <c r="O146" s="101">
        <f t="shared" si="103"/>
        <v>141500.70005598373</v>
      </c>
      <c r="P146" s="101">
        <f t="shared" si="104"/>
        <v>146413.42830670375</v>
      </c>
      <c r="Q146" s="101">
        <f t="shared" si="105"/>
        <v>146413.42830670375</v>
      </c>
      <c r="R146" s="82">
        <f t="shared" si="107"/>
        <v>588230.1137396564</v>
      </c>
      <c r="S146" s="96"/>
      <c r="T146" s="97"/>
      <c r="U146" s="98"/>
      <c r="V146" s="5"/>
      <c r="W146" s="5"/>
    </row>
    <row r="147" spans="1:23" ht="30.75" customHeight="1">
      <c r="A147" s="36"/>
      <c r="B147" s="16" t="s">
        <v>67</v>
      </c>
      <c r="C147" s="16" t="s">
        <v>24</v>
      </c>
      <c r="D147" s="23" t="s">
        <v>145</v>
      </c>
      <c r="E147" s="81">
        <v>79.617793132499997</v>
      </c>
      <c r="F147" s="80">
        <v>79.617793132499997</v>
      </c>
      <c r="G147" s="80">
        <v>42.5</v>
      </c>
      <c r="H147" s="82">
        <v>50.36</v>
      </c>
      <c r="I147" s="99">
        <v>3322.78</v>
      </c>
      <c r="J147" s="100">
        <v>3898.5299999999997</v>
      </c>
      <c r="K147" s="100">
        <v>3692.75</v>
      </c>
      <c r="L147" s="100">
        <v>3692.75</v>
      </c>
      <c r="M147" s="82">
        <f t="shared" si="106"/>
        <v>14606.81</v>
      </c>
      <c r="N147" s="96">
        <f t="shared" si="102"/>
        <v>123334.26066480835</v>
      </c>
      <c r="O147" s="101">
        <f t="shared" si="103"/>
        <v>144704.83006084521</v>
      </c>
      <c r="P147" s="101">
        <f t="shared" si="104"/>
        <v>108041.71559003937</v>
      </c>
      <c r="Q147" s="101">
        <f t="shared" si="105"/>
        <v>108041.71559003937</v>
      </c>
      <c r="R147" s="82">
        <f t="shared" si="107"/>
        <v>484122.52190573234</v>
      </c>
      <c r="S147" s="96"/>
      <c r="T147" s="97"/>
      <c r="U147" s="98"/>
      <c r="V147" s="5"/>
      <c r="W147" s="5"/>
    </row>
    <row r="148" spans="1:23" ht="30.75" customHeight="1">
      <c r="A148" s="36"/>
      <c r="B148" s="16" t="s">
        <v>67</v>
      </c>
      <c r="C148" s="16" t="s">
        <v>26</v>
      </c>
      <c r="D148" s="23" t="s">
        <v>145</v>
      </c>
      <c r="E148" s="81">
        <v>79.617793132499997</v>
      </c>
      <c r="F148" s="80">
        <v>79.617793132499997</v>
      </c>
      <c r="G148" s="80">
        <v>48.33</v>
      </c>
      <c r="H148" s="82">
        <v>57.27</v>
      </c>
      <c r="I148" s="99">
        <v>231.37</v>
      </c>
      <c r="J148" s="100">
        <v>176.82499999999999</v>
      </c>
      <c r="K148" s="100">
        <v>296.75</v>
      </c>
      <c r="L148" s="100">
        <v>296.75</v>
      </c>
      <c r="M148" s="82">
        <f t="shared" si="106"/>
        <v>1001.6949999999999</v>
      </c>
      <c r="N148" s="96">
        <f t="shared" si="102"/>
        <v>7239.056697066525</v>
      </c>
      <c r="O148" s="101">
        <f t="shared" si="103"/>
        <v>5532.4640206543118</v>
      </c>
      <c r="P148" s="101">
        <f t="shared" si="104"/>
        <v>6631.7076120693737</v>
      </c>
      <c r="Q148" s="101">
        <f t="shared" si="105"/>
        <v>6631.7076120693737</v>
      </c>
      <c r="R148" s="82">
        <f t="shared" si="107"/>
        <v>26034.935941859585</v>
      </c>
      <c r="S148" s="96"/>
      <c r="T148" s="97"/>
      <c r="U148" s="98"/>
      <c r="V148" s="5"/>
      <c r="W148" s="5"/>
    </row>
    <row r="149" spans="1:23" ht="30.75" customHeight="1">
      <c r="A149" s="36"/>
      <c r="B149" s="16" t="s">
        <v>67</v>
      </c>
      <c r="C149" s="16" t="s">
        <v>27</v>
      </c>
      <c r="D149" s="23" t="s">
        <v>145</v>
      </c>
      <c r="E149" s="81">
        <v>79.617793132499997</v>
      </c>
      <c r="F149" s="80">
        <v>79.617793132499997</v>
      </c>
      <c r="G149" s="80">
        <v>42.5</v>
      </c>
      <c r="H149" s="82">
        <v>50.36</v>
      </c>
      <c r="I149" s="99">
        <v>326.26</v>
      </c>
      <c r="J149" s="100">
        <v>362.4</v>
      </c>
      <c r="K149" s="100">
        <v>385.25</v>
      </c>
      <c r="L149" s="100">
        <v>385.25</v>
      </c>
      <c r="M149" s="82">
        <f t="shared" si="106"/>
        <v>1459.1599999999999</v>
      </c>
      <c r="N149" s="96">
        <f t="shared" si="102"/>
        <v>12110.051187409448</v>
      </c>
      <c r="O149" s="101">
        <f t="shared" si="103"/>
        <v>13451.488231217998</v>
      </c>
      <c r="P149" s="101">
        <f t="shared" si="104"/>
        <v>11271.564804295624</v>
      </c>
      <c r="Q149" s="101">
        <f t="shared" si="105"/>
        <v>11271.564804295624</v>
      </c>
      <c r="R149" s="82">
        <f t="shared" si="107"/>
        <v>48104.66902721869</v>
      </c>
      <c r="S149" s="96"/>
      <c r="T149" s="97"/>
      <c r="U149" s="98"/>
      <c r="V149" s="5"/>
      <c r="W149" s="5"/>
    </row>
    <row r="150" spans="1:23" ht="30.75" customHeight="1">
      <c r="A150" s="36"/>
      <c r="B150" s="16" t="s">
        <v>67</v>
      </c>
      <c r="C150" s="16" t="s">
        <v>28</v>
      </c>
      <c r="D150" s="23" t="s">
        <v>145</v>
      </c>
      <c r="E150" s="81">
        <v>79.617793132499997</v>
      </c>
      <c r="F150" s="80">
        <v>79.617793132499997</v>
      </c>
      <c r="G150" s="80">
        <v>23.37</v>
      </c>
      <c r="H150" s="82">
        <v>29</v>
      </c>
      <c r="I150" s="99">
        <v>2032.63</v>
      </c>
      <c r="J150" s="100">
        <v>2190.71</v>
      </c>
      <c r="K150" s="100">
        <v>2474.75</v>
      </c>
      <c r="L150" s="100">
        <v>2474.75</v>
      </c>
      <c r="M150" s="82">
        <f t="shared" si="106"/>
        <v>9172.84</v>
      </c>
      <c r="N150" s="96">
        <f t="shared" si="102"/>
        <v>114330.95175491346</v>
      </c>
      <c r="O150" s="101">
        <f t="shared" si="103"/>
        <v>123222.60289329906</v>
      </c>
      <c r="P150" s="101">
        <f t="shared" si="104"/>
        <v>125266.38355465437</v>
      </c>
      <c r="Q150" s="101">
        <f t="shared" si="105"/>
        <v>125266.38355465437</v>
      </c>
      <c r="R150" s="82">
        <f t="shared" si="107"/>
        <v>488086.32175752125</v>
      </c>
      <c r="S150" s="96"/>
      <c r="T150" s="97"/>
      <c r="U150" s="98"/>
      <c r="V150" s="5"/>
      <c r="W150" s="5"/>
    </row>
    <row r="151" spans="1:23" ht="30.75" customHeight="1">
      <c r="A151" s="36"/>
      <c r="B151" s="16" t="s">
        <v>67</v>
      </c>
      <c r="C151" s="16" t="s">
        <v>22</v>
      </c>
      <c r="D151" s="23" t="s">
        <v>145</v>
      </c>
      <c r="E151" s="81">
        <v>79.617793132499997</v>
      </c>
      <c r="F151" s="80">
        <v>79.617793132499997</v>
      </c>
      <c r="G151" s="80">
        <v>32.869999999999997</v>
      </c>
      <c r="H151" s="82">
        <v>38.950000000000003</v>
      </c>
      <c r="I151" s="99">
        <v>196.41</v>
      </c>
      <c r="J151" s="100">
        <v>228.45</v>
      </c>
      <c r="K151" s="100">
        <v>252.25</v>
      </c>
      <c r="L151" s="100">
        <v>250.25</v>
      </c>
      <c r="M151" s="82">
        <f t="shared" si="106"/>
        <v>927.36</v>
      </c>
      <c r="N151" s="96">
        <f t="shared" si="102"/>
        <v>9181.7340491543255</v>
      </c>
      <c r="O151" s="101">
        <f t="shared" si="103"/>
        <v>10679.533341119624</v>
      </c>
      <c r="P151" s="101">
        <f t="shared" si="104"/>
        <v>10258.450817673123</v>
      </c>
      <c r="Q151" s="101">
        <f t="shared" si="105"/>
        <v>10177.115231408123</v>
      </c>
      <c r="R151" s="82">
        <f t="shared" si="107"/>
        <v>40296.833439355192</v>
      </c>
      <c r="S151" s="96"/>
      <c r="T151" s="97"/>
      <c r="U151" s="98"/>
      <c r="V151" s="5"/>
      <c r="W151" s="5"/>
    </row>
    <row r="152" spans="1:23" ht="30.75" customHeight="1">
      <c r="A152" s="36" t="s">
        <v>285</v>
      </c>
      <c r="B152" s="37" t="s">
        <v>286</v>
      </c>
      <c r="C152" s="16"/>
      <c r="D152" s="23"/>
      <c r="E152" s="81"/>
      <c r="F152" s="80"/>
      <c r="G152" s="80"/>
      <c r="H152" s="82"/>
      <c r="I152" s="102">
        <f t="shared" ref="I152:L154" si="108">SUM(I153)</f>
        <v>1197.3789999999999</v>
      </c>
      <c r="J152" s="103">
        <f t="shared" si="108"/>
        <v>1014.85</v>
      </c>
      <c r="K152" s="103">
        <f t="shared" si="108"/>
        <v>1217</v>
      </c>
      <c r="L152" s="103">
        <f t="shared" si="108"/>
        <v>1217</v>
      </c>
      <c r="M152" s="82">
        <f t="shared" si="106"/>
        <v>4646.2289999999994</v>
      </c>
      <c r="N152" s="95">
        <f>SUM(N153)</f>
        <v>555504.0259637736</v>
      </c>
      <c r="O152" s="80">
        <f>SUM(O153)</f>
        <v>470822.7392908475</v>
      </c>
      <c r="P152" s="80">
        <f t="shared" ref="P152:Q154" si="109">SUM(P153)</f>
        <v>556051.35181895003</v>
      </c>
      <c r="Q152" s="80">
        <f t="shared" si="109"/>
        <v>556051.35181895003</v>
      </c>
      <c r="R152" s="82">
        <f t="shared" si="107"/>
        <v>2138429.4688925212</v>
      </c>
      <c r="S152" s="96">
        <v>201105.19333333333</v>
      </c>
      <c r="T152" s="97">
        <f>Q152/3</f>
        <v>185350.45060631668</v>
      </c>
      <c r="U152" s="98">
        <f>R152+S152-T152</f>
        <v>2154184.2116195378</v>
      </c>
      <c r="V152" s="5"/>
      <c r="W152" s="5"/>
    </row>
    <row r="153" spans="1:23" ht="48" customHeight="1">
      <c r="A153" s="36"/>
      <c r="B153" s="16" t="s">
        <v>42</v>
      </c>
      <c r="C153" s="16" t="s">
        <v>287</v>
      </c>
      <c r="D153" s="23" t="s">
        <v>175</v>
      </c>
      <c r="E153" s="81">
        <v>501.93332935000001</v>
      </c>
      <c r="F153" s="80">
        <v>501.93332935000001</v>
      </c>
      <c r="G153" s="80">
        <v>38</v>
      </c>
      <c r="H153" s="82">
        <v>45.03</v>
      </c>
      <c r="I153" s="99">
        <v>1197.3789999999999</v>
      </c>
      <c r="J153" s="100">
        <v>1014.85</v>
      </c>
      <c r="K153" s="100">
        <v>1217</v>
      </c>
      <c r="L153" s="100">
        <v>1217</v>
      </c>
      <c r="M153" s="82">
        <f t="shared" si="106"/>
        <v>4646.2289999999994</v>
      </c>
      <c r="N153" s="96">
        <f>I153*(E153-G153)</f>
        <v>555504.0259637736</v>
      </c>
      <c r="O153" s="101">
        <f>J153*(E153-G153)</f>
        <v>470822.7392908475</v>
      </c>
      <c r="P153" s="101">
        <f>(F153-H153)*K153</f>
        <v>556051.35181895003</v>
      </c>
      <c r="Q153" s="101">
        <f>(F153-H153)*L153</f>
        <v>556051.35181895003</v>
      </c>
      <c r="R153" s="82">
        <f t="shared" si="107"/>
        <v>2138429.4688925212</v>
      </c>
      <c r="S153" s="96"/>
      <c r="T153" s="97"/>
      <c r="U153" s="98"/>
      <c r="V153" s="5"/>
      <c r="W153" s="5"/>
    </row>
    <row r="154" spans="1:23" ht="30.75" customHeight="1">
      <c r="A154" s="36" t="s">
        <v>190</v>
      </c>
      <c r="B154" s="37" t="s">
        <v>191</v>
      </c>
      <c r="C154" s="16"/>
      <c r="D154" s="23"/>
      <c r="E154" s="81"/>
      <c r="F154" s="80"/>
      <c r="G154" s="80"/>
      <c r="H154" s="82"/>
      <c r="I154" s="102">
        <f t="shared" si="108"/>
        <v>516.45499999999993</v>
      </c>
      <c r="J154" s="103">
        <f t="shared" si="108"/>
        <v>576.428</v>
      </c>
      <c r="K154" s="103">
        <f t="shared" ref="K154:L154" si="110">SUM(K155)</f>
        <v>798</v>
      </c>
      <c r="L154" s="103">
        <f t="shared" si="110"/>
        <v>710</v>
      </c>
      <c r="M154" s="82">
        <f t="shared" si="106"/>
        <v>2600.8829999999998</v>
      </c>
      <c r="N154" s="95">
        <f>SUM(N155)</f>
        <v>10006.889632454062</v>
      </c>
      <c r="O154" s="80">
        <f>SUM(O155)</f>
        <v>11168.93316369525</v>
      </c>
      <c r="P154" s="80">
        <f t="shared" si="109"/>
        <v>6763.9369271250071</v>
      </c>
      <c r="Q154" s="80">
        <f t="shared" si="109"/>
        <v>6018.039120625006</v>
      </c>
      <c r="R154" s="82">
        <f t="shared" si="107"/>
        <v>33957.79884389932</v>
      </c>
      <c r="S154" s="96">
        <v>5298.9666666666662</v>
      </c>
      <c r="T154" s="97">
        <f>Q154/3</f>
        <v>2006.0130402083353</v>
      </c>
      <c r="U154" s="98">
        <f>R154+S154-T154</f>
        <v>37250.752470357649</v>
      </c>
      <c r="V154" s="5"/>
      <c r="W154" s="5"/>
    </row>
    <row r="155" spans="1:23" ht="30.75" customHeight="1">
      <c r="A155" s="36"/>
      <c r="B155" s="16" t="s">
        <v>60</v>
      </c>
      <c r="C155" s="16" t="s">
        <v>346</v>
      </c>
      <c r="D155" s="23" t="s">
        <v>144</v>
      </c>
      <c r="E155" s="81">
        <v>78.296111437500002</v>
      </c>
      <c r="F155" s="80">
        <v>78.296111437500002</v>
      </c>
      <c r="G155" s="80">
        <v>58.92</v>
      </c>
      <c r="H155" s="82">
        <v>69.819999999999993</v>
      </c>
      <c r="I155" s="99">
        <v>516.45499999999993</v>
      </c>
      <c r="J155" s="100">
        <v>576.428</v>
      </c>
      <c r="K155" s="100">
        <v>798</v>
      </c>
      <c r="L155" s="100">
        <v>710</v>
      </c>
      <c r="M155" s="82">
        <f t="shared" si="106"/>
        <v>2600.8829999999998</v>
      </c>
      <c r="N155" s="96">
        <f>I155*(E155-G155)</f>
        <v>10006.889632454062</v>
      </c>
      <c r="O155" s="101">
        <f>J155*(E155-G155)</f>
        <v>11168.93316369525</v>
      </c>
      <c r="P155" s="101">
        <f>(F155-H155)*K155</f>
        <v>6763.9369271250071</v>
      </c>
      <c r="Q155" s="101">
        <f>(F155-H155)*L155</f>
        <v>6018.039120625006</v>
      </c>
      <c r="R155" s="82">
        <f t="shared" si="107"/>
        <v>33957.79884389932</v>
      </c>
      <c r="S155" s="96"/>
      <c r="T155" s="97"/>
      <c r="U155" s="98"/>
      <c r="V155" s="5"/>
      <c r="W155" s="5"/>
    </row>
    <row r="156" spans="1:23" ht="30.75" customHeight="1">
      <c r="A156" s="36" t="s">
        <v>192</v>
      </c>
      <c r="B156" s="37" t="s">
        <v>193</v>
      </c>
      <c r="C156" s="16"/>
      <c r="D156" s="23"/>
      <c r="E156" s="81"/>
      <c r="F156" s="80"/>
      <c r="G156" s="80"/>
      <c r="H156" s="82"/>
      <c r="I156" s="102">
        <f>SUM(I157:I157)</f>
        <v>1770.306</v>
      </c>
      <c r="J156" s="103">
        <f>SUM(J157:J157)</f>
        <v>1789.626</v>
      </c>
      <c r="K156" s="103">
        <f>SUM(K157:K157)</f>
        <v>1885</v>
      </c>
      <c r="L156" s="103">
        <f>SUM(L157:L157)</f>
        <v>1885</v>
      </c>
      <c r="M156" s="82">
        <f t="shared" si="106"/>
        <v>7329.9319999999998</v>
      </c>
      <c r="N156" s="95">
        <f>SUM(N157:N157)</f>
        <v>287665.81542609201</v>
      </c>
      <c r="O156" s="80">
        <f>SUM(O157:O157)</f>
        <v>290805.21819263755</v>
      </c>
      <c r="P156" s="80">
        <f>SUM(P157:P157)</f>
        <v>281647.21319556248</v>
      </c>
      <c r="Q156" s="80">
        <f>SUM(Q157:Q157)</f>
        <v>281647.21319556248</v>
      </c>
      <c r="R156" s="82">
        <f t="shared" si="107"/>
        <v>1141765.4600098545</v>
      </c>
      <c r="S156" s="96">
        <v>195889.38166666668</v>
      </c>
      <c r="T156" s="101">
        <f>Q156/3</f>
        <v>93882.404398520826</v>
      </c>
      <c r="U156" s="98">
        <f>R156+S156-T156</f>
        <v>1243772.4372780002</v>
      </c>
      <c r="V156" s="5"/>
      <c r="W156" s="5"/>
    </row>
    <row r="157" spans="1:23" ht="30.75" customHeight="1">
      <c r="A157" s="36"/>
      <c r="B157" s="16" t="s">
        <v>60</v>
      </c>
      <c r="C157" s="16" t="s">
        <v>194</v>
      </c>
      <c r="D157" s="23" t="s">
        <v>144</v>
      </c>
      <c r="E157" s="81">
        <v>233.19496721249999</v>
      </c>
      <c r="F157" s="80">
        <v>233.19496721249999</v>
      </c>
      <c r="G157" s="80">
        <v>70.7</v>
      </c>
      <c r="H157" s="82">
        <v>83.78</v>
      </c>
      <c r="I157" s="99">
        <v>1770.306</v>
      </c>
      <c r="J157" s="100">
        <v>1789.626</v>
      </c>
      <c r="K157" s="100">
        <v>1885</v>
      </c>
      <c r="L157" s="100">
        <v>1885</v>
      </c>
      <c r="M157" s="82">
        <f t="shared" si="106"/>
        <v>7329.9319999999998</v>
      </c>
      <c r="N157" s="96">
        <f>I157*(E157-G157)</f>
        <v>287665.81542609201</v>
      </c>
      <c r="O157" s="101">
        <f>J157*(E157-G157)</f>
        <v>290805.21819263755</v>
      </c>
      <c r="P157" s="101">
        <f>(F157-H157)*K157</f>
        <v>281647.21319556248</v>
      </c>
      <c r="Q157" s="101">
        <f>(F157-H157)*L157</f>
        <v>281647.21319556248</v>
      </c>
      <c r="R157" s="82">
        <f t="shared" si="107"/>
        <v>1141765.4600098545</v>
      </c>
      <c r="S157" s="96"/>
      <c r="T157" s="97"/>
      <c r="U157" s="98"/>
      <c r="V157" s="5"/>
      <c r="W157" s="5"/>
    </row>
    <row r="158" spans="1:23" ht="30.75" customHeight="1">
      <c r="A158" s="36" t="s">
        <v>283</v>
      </c>
      <c r="B158" s="37" t="s">
        <v>284</v>
      </c>
      <c r="C158" s="16"/>
      <c r="D158" s="23"/>
      <c r="E158" s="81"/>
      <c r="F158" s="80"/>
      <c r="G158" s="80"/>
      <c r="H158" s="82"/>
      <c r="I158" s="102">
        <f>SUM(I159:I164)</f>
        <v>12286</v>
      </c>
      <c r="J158" s="103">
        <f>SUM(J159:J164)</f>
        <v>17771</v>
      </c>
      <c r="K158" s="103">
        <f>SUM(K159:K164)</f>
        <v>17047.830000000002</v>
      </c>
      <c r="L158" s="103">
        <f>SUM(L159:L164)</f>
        <v>17047.830000000002</v>
      </c>
      <c r="M158" s="82">
        <f t="shared" si="106"/>
        <v>64152.66</v>
      </c>
      <c r="N158" s="95">
        <f>SUM(N159:N164)</f>
        <v>2567563.3906413224</v>
      </c>
      <c r="O158" s="95">
        <f>SUM(O159:O164)</f>
        <v>3588692.5159948599</v>
      </c>
      <c r="P158" s="95">
        <f>SUM(P159:P164)</f>
        <v>3310449.2157259821</v>
      </c>
      <c r="Q158" s="95">
        <f>SUM(Q159:Q164)</f>
        <v>3310449.2157259821</v>
      </c>
      <c r="R158" s="82">
        <f t="shared" si="107"/>
        <v>12777154.338088147</v>
      </c>
      <c r="S158" s="96">
        <v>1185073.0002333333</v>
      </c>
      <c r="T158" s="101">
        <f>Q158/3</f>
        <v>1103483.0719086607</v>
      </c>
      <c r="U158" s="98">
        <f>R158+S158-T158</f>
        <v>12858744.266412821</v>
      </c>
      <c r="V158" s="5"/>
      <c r="W158" s="5"/>
    </row>
    <row r="159" spans="1:23" ht="30.75" customHeight="1">
      <c r="A159" s="36"/>
      <c r="B159" s="16" t="s">
        <v>42</v>
      </c>
      <c r="C159" s="16" t="s">
        <v>222</v>
      </c>
      <c r="D159" s="23" t="s">
        <v>144</v>
      </c>
      <c r="E159" s="81">
        <v>473.12736187749999</v>
      </c>
      <c r="F159" s="80">
        <v>473.12736187749999</v>
      </c>
      <c r="G159" s="80">
        <v>34.119999999999997</v>
      </c>
      <c r="H159" s="82">
        <v>40.43</v>
      </c>
      <c r="I159" s="99">
        <v>886</v>
      </c>
      <c r="J159" s="100">
        <v>901</v>
      </c>
      <c r="K159" s="100">
        <v>849.75</v>
      </c>
      <c r="L159" s="100">
        <v>849.75</v>
      </c>
      <c r="M159" s="82">
        <f t="shared" si="106"/>
        <v>3486.5</v>
      </c>
      <c r="N159" s="96">
        <f t="shared" ref="N159:N164" si="111">I159*(E159-G159)</f>
        <v>388960.52262346499</v>
      </c>
      <c r="O159" s="101">
        <f t="shared" ref="O159:O164" si="112">J159*(E159-G159)</f>
        <v>395545.63305162749</v>
      </c>
      <c r="P159" s="101">
        <f t="shared" ref="P159:P164" si="113">(F159-H159)*K159</f>
        <v>367684.5832554056</v>
      </c>
      <c r="Q159" s="101">
        <f t="shared" ref="Q159:Q164" si="114">(F159-H159)*L159</f>
        <v>367684.5832554056</v>
      </c>
      <c r="R159" s="82">
        <f t="shared" si="107"/>
        <v>1519875.3221859036</v>
      </c>
      <c r="S159" s="96"/>
      <c r="T159" s="97"/>
      <c r="U159" s="98"/>
      <c r="V159" s="5"/>
      <c r="W159" s="5"/>
    </row>
    <row r="160" spans="1:23" ht="30.75" customHeight="1">
      <c r="A160" s="36"/>
      <c r="B160" s="16" t="s">
        <v>42</v>
      </c>
      <c r="C160" s="16" t="s">
        <v>222</v>
      </c>
      <c r="D160" s="23" t="s">
        <v>145</v>
      </c>
      <c r="E160" s="81">
        <v>292.33836742</v>
      </c>
      <c r="F160" s="80">
        <v>292.33836742</v>
      </c>
      <c r="G160" s="80">
        <v>31.5</v>
      </c>
      <c r="H160" s="82">
        <v>37.33</v>
      </c>
      <c r="I160" s="99">
        <v>793</v>
      </c>
      <c r="J160" s="100">
        <v>803</v>
      </c>
      <c r="K160" s="100">
        <v>759.75</v>
      </c>
      <c r="L160" s="100">
        <v>759.75</v>
      </c>
      <c r="M160" s="82">
        <f t="shared" si="106"/>
        <v>3115.5</v>
      </c>
      <c r="N160" s="96">
        <f t="shared" si="111"/>
        <v>206844.82536406</v>
      </c>
      <c r="O160" s="101">
        <f t="shared" si="112"/>
        <v>209453.20903825999</v>
      </c>
      <c r="P160" s="101">
        <f t="shared" si="113"/>
        <v>193742.607147345</v>
      </c>
      <c r="Q160" s="101">
        <f t="shared" si="114"/>
        <v>193742.607147345</v>
      </c>
      <c r="R160" s="82">
        <f t="shared" si="107"/>
        <v>803783.24869700999</v>
      </c>
      <c r="S160" s="96"/>
      <c r="T160" s="97"/>
      <c r="U160" s="98"/>
      <c r="V160" s="5"/>
      <c r="W160" s="5"/>
    </row>
    <row r="161" spans="1:23" ht="30.75" customHeight="1">
      <c r="A161" s="36"/>
      <c r="B161" s="16" t="s">
        <v>42</v>
      </c>
      <c r="C161" s="16" t="s">
        <v>385</v>
      </c>
      <c r="D161" s="23" t="s">
        <v>144</v>
      </c>
      <c r="E161" s="81">
        <v>207.17707193249998</v>
      </c>
      <c r="F161" s="80">
        <v>207.17707193249998</v>
      </c>
      <c r="G161" s="80">
        <v>42.08</v>
      </c>
      <c r="H161" s="82">
        <v>49.86</v>
      </c>
      <c r="I161" s="99">
        <v>3268</v>
      </c>
      <c r="J161" s="100">
        <v>4961</v>
      </c>
      <c r="K161" s="100">
        <v>4638</v>
      </c>
      <c r="L161" s="100">
        <v>4638</v>
      </c>
      <c r="M161" s="82">
        <f t="shared" si="106"/>
        <v>17505</v>
      </c>
      <c r="N161" s="96">
        <f t="shared" si="111"/>
        <v>539537.23107541003</v>
      </c>
      <c r="O161" s="101">
        <f t="shared" si="112"/>
        <v>819046.57385713246</v>
      </c>
      <c r="P161" s="101">
        <f t="shared" si="113"/>
        <v>729636.57962293492</v>
      </c>
      <c r="Q161" s="101">
        <f t="shared" si="114"/>
        <v>729636.57962293492</v>
      </c>
      <c r="R161" s="82">
        <f t="shared" si="107"/>
        <v>2817856.9641784127</v>
      </c>
      <c r="S161" s="96"/>
      <c r="T161" s="97"/>
      <c r="U161" s="98"/>
      <c r="V161" s="5"/>
      <c r="W161" s="5"/>
    </row>
    <row r="162" spans="1:23" ht="30.75" customHeight="1">
      <c r="A162" s="36"/>
      <c r="B162" s="16" t="s">
        <v>42</v>
      </c>
      <c r="C162" s="16" t="s">
        <v>385</v>
      </c>
      <c r="D162" s="23" t="s">
        <v>145</v>
      </c>
      <c r="E162" s="81">
        <v>203.12049738500002</v>
      </c>
      <c r="F162" s="80">
        <v>203.12049738500002</v>
      </c>
      <c r="G162" s="80">
        <v>39.18</v>
      </c>
      <c r="H162" s="82">
        <v>46.43</v>
      </c>
      <c r="I162" s="99">
        <v>3012</v>
      </c>
      <c r="J162" s="100">
        <v>4554</v>
      </c>
      <c r="K162" s="100">
        <v>4373</v>
      </c>
      <c r="L162" s="100">
        <v>4373</v>
      </c>
      <c r="M162" s="82">
        <f t="shared" si="106"/>
        <v>16312</v>
      </c>
      <c r="N162" s="96">
        <f t="shared" si="111"/>
        <v>493788.77812362002</v>
      </c>
      <c r="O162" s="101">
        <f t="shared" si="112"/>
        <v>746585.02509129012</v>
      </c>
      <c r="P162" s="101">
        <f t="shared" si="113"/>
        <v>685207.54506460507</v>
      </c>
      <c r="Q162" s="101">
        <f t="shared" si="114"/>
        <v>685207.54506460507</v>
      </c>
      <c r="R162" s="82">
        <f t="shared" si="107"/>
        <v>2610788.8933441201</v>
      </c>
      <c r="S162" s="96"/>
      <c r="T162" s="97"/>
      <c r="U162" s="98"/>
      <c r="V162" s="5"/>
      <c r="W162" s="5"/>
    </row>
    <row r="163" spans="1:23" ht="30.75" customHeight="1">
      <c r="A163" s="36"/>
      <c r="B163" s="16" t="s">
        <v>42</v>
      </c>
      <c r="C163" s="16" t="s">
        <v>386</v>
      </c>
      <c r="D163" s="23" t="s">
        <v>272</v>
      </c>
      <c r="E163" s="81">
        <v>357.00619265249998</v>
      </c>
      <c r="F163" s="80">
        <v>357.00619265249998</v>
      </c>
      <c r="G163" s="80">
        <v>34.130000000000003</v>
      </c>
      <c r="H163" s="82">
        <v>40.44</v>
      </c>
      <c r="I163" s="99">
        <v>2287</v>
      </c>
      <c r="J163" s="100">
        <v>3450</v>
      </c>
      <c r="K163" s="100">
        <v>3326</v>
      </c>
      <c r="L163" s="100">
        <v>3326</v>
      </c>
      <c r="M163" s="82">
        <f t="shared" si="106"/>
        <v>12389</v>
      </c>
      <c r="N163" s="96">
        <f t="shared" si="111"/>
        <v>738417.85259626748</v>
      </c>
      <c r="O163" s="101">
        <f t="shared" si="112"/>
        <v>1113922.8646511249</v>
      </c>
      <c r="P163" s="101">
        <f t="shared" si="113"/>
        <v>1052899.1567622148</v>
      </c>
      <c r="Q163" s="101">
        <f t="shared" si="114"/>
        <v>1052899.1567622148</v>
      </c>
      <c r="R163" s="82">
        <f t="shared" si="107"/>
        <v>3958139.0307718222</v>
      </c>
      <c r="S163" s="96"/>
      <c r="T163" s="97"/>
      <c r="U163" s="98"/>
      <c r="V163" s="5"/>
      <c r="W163" s="5"/>
    </row>
    <row r="164" spans="1:23" ht="30.75" customHeight="1">
      <c r="A164" s="36"/>
      <c r="B164" s="16" t="s">
        <v>42</v>
      </c>
      <c r="C164" s="16" t="s">
        <v>386</v>
      </c>
      <c r="D164" s="23" t="s">
        <v>145</v>
      </c>
      <c r="E164" s="81">
        <v>137.75616708749999</v>
      </c>
      <c r="F164" s="80">
        <v>137.75616708749999</v>
      </c>
      <c r="G164" s="80">
        <v>39.71</v>
      </c>
      <c r="H164" s="82">
        <v>47.06</v>
      </c>
      <c r="I164" s="99">
        <v>2040</v>
      </c>
      <c r="J164" s="100">
        <v>3102</v>
      </c>
      <c r="K164" s="100">
        <v>3101.33</v>
      </c>
      <c r="L164" s="100">
        <v>3101.33</v>
      </c>
      <c r="M164" s="82">
        <f t="shared" si="106"/>
        <v>11344.66</v>
      </c>
      <c r="N164" s="96">
        <f t="shared" si="111"/>
        <v>200014.18085849995</v>
      </c>
      <c r="O164" s="101">
        <f t="shared" si="112"/>
        <v>304139.21030542493</v>
      </c>
      <c r="P164" s="101">
        <f t="shared" si="113"/>
        <v>281278.74387347634</v>
      </c>
      <c r="Q164" s="101">
        <f t="shared" si="114"/>
        <v>281278.74387347634</v>
      </c>
      <c r="R164" s="82">
        <f t="shared" si="107"/>
        <v>1066710.8789108775</v>
      </c>
      <c r="S164" s="96"/>
      <c r="T164" s="97"/>
      <c r="U164" s="98"/>
      <c r="V164" s="5"/>
      <c r="W164" s="5"/>
    </row>
    <row r="165" spans="1:23" ht="30.75" customHeight="1">
      <c r="A165" s="36" t="s">
        <v>412</v>
      </c>
      <c r="B165" s="37" t="s">
        <v>411</v>
      </c>
      <c r="C165" s="16"/>
      <c r="D165" s="23"/>
      <c r="E165" s="81"/>
      <c r="F165" s="80"/>
      <c r="G165" s="80"/>
      <c r="H165" s="82"/>
      <c r="I165" s="102">
        <f>I166</f>
        <v>1723.25</v>
      </c>
      <c r="J165" s="103">
        <f t="shared" ref="J165:L165" si="115">J166</f>
        <v>1723.25</v>
      </c>
      <c r="K165" s="103">
        <f t="shared" si="115"/>
        <v>1723.25</v>
      </c>
      <c r="L165" s="103">
        <f t="shared" si="115"/>
        <v>1723.25</v>
      </c>
      <c r="M165" s="82">
        <f t="shared" si="106"/>
        <v>6893</v>
      </c>
      <c r="N165" s="95">
        <f>N166</f>
        <v>175820.48443674063</v>
      </c>
      <c r="O165" s="95">
        <f t="shared" ref="O165:Q165" si="116">O166</f>
        <v>175820.48443674063</v>
      </c>
      <c r="P165" s="95">
        <f t="shared" si="116"/>
        <v>159621.93443674062</v>
      </c>
      <c r="Q165" s="95">
        <f t="shared" si="116"/>
        <v>159621.93443674062</v>
      </c>
      <c r="R165" s="82">
        <f>N165+O165+P165+Q165</f>
        <v>670884.83774696244</v>
      </c>
      <c r="S165" s="96"/>
      <c r="T165" s="97">
        <f>Q165/3</f>
        <v>53207.311478913536</v>
      </c>
      <c r="U165" s="98">
        <f>R165+S165-T165</f>
        <v>617677.52626804891</v>
      </c>
      <c r="V165" s="5"/>
      <c r="W165" s="5"/>
    </row>
    <row r="166" spans="1:23" ht="45" customHeight="1">
      <c r="A166" s="36"/>
      <c r="B166" s="16" t="s">
        <v>67</v>
      </c>
      <c r="C166" s="16" t="s">
        <v>66</v>
      </c>
      <c r="D166" s="23" t="s">
        <v>175</v>
      </c>
      <c r="E166" s="81">
        <v>143.0284256125</v>
      </c>
      <c r="F166" s="80">
        <v>143.0284256125</v>
      </c>
      <c r="G166" s="80">
        <v>41</v>
      </c>
      <c r="H166" s="82">
        <v>50.4</v>
      </c>
      <c r="I166" s="99">
        <f>6893/4</f>
        <v>1723.25</v>
      </c>
      <c r="J166" s="100">
        <f t="shared" ref="J166:L166" si="117">6893/4</f>
        <v>1723.25</v>
      </c>
      <c r="K166" s="100">
        <f t="shared" si="117"/>
        <v>1723.25</v>
      </c>
      <c r="L166" s="100">
        <f t="shared" si="117"/>
        <v>1723.25</v>
      </c>
      <c r="M166" s="82">
        <f t="shared" si="106"/>
        <v>6893</v>
      </c>
      <c r="N166" s="96">
        <f>I166*(E166-G166)</f>
        <v>175820.48443674063</v>
      </c>
      <c r="O166" s="101">
        <f>J166*(E166-G166)</f>
        <v>175820.48443674063</v>
      </c>
      <c r="P166" s="101">
        <f>(F166-H166)*K166</f>
        <v>159621.93443674062</v>
      </c>
      <c r="Q166" s="101">
        <f>(F166-H166)*L166</f>
        <v>159621.93443674062</v>
      </c>
      <c r="R166" s="82">
        <f t="shared" ref="R166" si="118">N166+O166+P166+Q166</f>
        <v>670884.83774696244</v>
      </c>
      <c r="S166" s="96"/>
      <c r="T166" s="97"/>
      <c r="U166" s="98"/>
      <c r="V166" s="5"/>
      <c r="W166" s="5"/>
    </row>
    <row r="167" spans="1:23" ht="30.75" customHeight="1">
      <c r="A167" s="36" t="s">
        <v>196</v>
      </c>
      <c r="B167" s="37" t="s">
        <v>197</v>
      </c>
      <c r="C167" s="16"/>
      <c r="D167" s="23"/>
      <c r="E167" s="81"/>
      <c r="F167" s="80"/>
      <c r="G167" s="80"/>
      <c r="H167" s="82"/>
      <c r="I167" s="102">
        <f t="shared" ref="I167:J167" si="119">SUM(I168:I169)</f>
        <v>48265.237999999998</v>
      </c>
      <c r="J167" s="103">
        <f t="shared" si="119"/>
        <v>51181.855000000003</v>
      </c>
      <c r="K167" s="103">
        <f t="shared" ref="K167:L167" si="120">SUM(K168:K169)</f>
        <v>53177</v>
      </c>
      <c r="L167" s="103">
        <f t="shared" si="120"/>
        <v>53177</v>
      </c>
      <c r="M167" s="82">
        <f t="shared" si="106"/>
        <v>205801.09299999999</v>
      </c>
      <c r="N167" s="95">
        <f>SUM(N168:N169)</f>
        <v>3736372.0787994489</v>
      </c>
      <c r="O167" s="80">
        <f>SUM(O168:O169)</f>
        <v>4042584.1906062216</v>
      </c>
      <c r="P167" s="80">
        <f>SUM(P168:P169)</f>
        <v>3698577.8312150752</v>
      </c>
      <c r="Q167" s="80">
        <f t="shared" ref="Q167" si="121">SUM(Q168:Q169)</f>
        <v>3698577.8312150752</v>
      </c>
      <c r="R167" s="82">
        <f t="shared" si="107"/>
        <v>15176111.931835823</v>
      </c>
      <c r="S167" s="96">
        <v>1328982.825</v>
      </c>
      <c r="T167" s="97">
        <f>Q167/3</f>
        <v>1232859.2770716918</v>
      </c>
      <c r="U167" s="98">
        <f>R167+S167-T167</f>
        <v>15272235.47976413</v>
      </c>
      <c r="V167" s="5"/>
      <c r="W167" s="5"/>
    </row>
    <row r="168" spans="1:23" ht="30.75" customHeight="1">
      <c r="A168" s="36"/>
      <c r="B168" s="16" t="s">
        <v>67</v>
      </c>
      <c r="C168" s="16" t="s">
        <v>66</v>
      </c>
      <c r="D168" s="23" t="s">
        <v>144</v>
      </c>
      <c r="E168" s="81">
        <v>143.0284256125</v>
      </c>
      <c r="F168" s="80">
        <v>143.0284256125</v>
      </c>
      <c r="G168" s="80">
        <v>41</v>
      </c>
      <c r="H168" s="82">
        <v>50.4</v>
      </c>
      <c r="I168" s="99">
        <v>26531.437000000002</v>
      </c>
      <c r="J168" s="100">
        <v>29606.006000000001</v>
      </c>
      <c r="K168" s="100">
        <v>30504.5</v>
      </c>
      <c r="L168" s="100">
        <v>30504.5</v>
      </c>
      <c r="M168" s="82">
        <f t="shared" si="106"/>
        <v>117146.443</v>
      </c>
      <c r="N168" s="96">
        <f>I168*(E168-G168)</f>
        <v>2706960.7463472304</v>
      </c>
      <c r="O168" s="101">
        <f>J168*(E168-G168)</f>
        <v>3020654.1808542288</v>
      </c>
      <c r="P168" s="101">
        <f>(F168-H168)*K168</f>
        <v>2825583.8090965063</v>
      </c>
      <c r="Q168" s="101">
        <f>(F168-H168)*L168</f>
        <v>2825583.8090965063</v>
      </c>
      <c r="R168" s="82">
        <f t="shared" si="107"/>
        <v>11378782.545394471</v>
      </c>
      <c r="S168" s="96"/>
      <c r="T168" s="97"/>
      <c r="U168" s="98"/>
      <c r="V168" s="5"/>
      <c r="W168" s="5"/>
    </row>
    <row r="169" spans="1:23" ht="30.75" customHeight="1">
      <c r="A169" s="36"/>
      <c r="B169" s="16" t="s">
        <v>67</v>
      </c>
      <c r="C169" s="16" t="s">
        <v>66</v>
      </c>
      <c r="D169" s="23" t="s">
        <v>145</v>
      </c>
      <c r="E169" s="81">
        <v>95.234532897500003</v>
      </c>
      <c r="F169" s="80">
        <v>95.234532897500003</v>
      </c>
      <c r="G169" s="80">
        <v>47.87</v>
      </c>
      <c r="H169" s="82">
        <v>56.73</v>
      </c>
      <c r="I169" s="99">
        <v>21733.800999999999</v>
      </c>
      <c r="J169" s="100">
        <v>21575.849000000002</v>
      </c>
      <c r="K169" s="100">
        <v>22672.5</v>
      </c>
      <c r="L169" s="100">
        <v>22672.5</v>
      </c>
      <c r="M169" s="82">
        <f t="shared" si="106"/>
        <v>88654.65</v>
      </c>
      <c r="N169" s="96">
        <f>I169*(E169-G169)</f>
        <v>1029411.3324522185</v>
      </c>
      <c r="O169" s="101">
        <f>J169*(E169-G169)</f>
        <v>1021930.0097519926</v>
      </c>
      <c r="P169" s="101">
        <f>(F169-H169)*K169</f>
        <v>872994.02211856889</v>
      </c>
      <c r="Q169" s="101">
        <f>(F169-H169)*L169</f>
        <v>872994.02211856889</v>
      </c>
      <c r="R169" s="82">
        <f t="shared" si="107"/>
        <v>3797329.3864413491</v>
      </c>
      <c r="S169" s="96"/>
      <c r="T169" s="97"/>
      <c r="U169" s="98"/>
      <c r="V169" s="5"/>
      <c r="W169" s="5"/>
    </row>
    <row r="170" spans="1:23" ht="30" customHeight="1">
      <c r="A170" s="36" t="s">
        <v>290</v>
      </c>
      <c r="B170" s="37" t="s">
        <v>291</v>
      </c>
      <c r="C170" s="16"/>
      <c r="D170" s="23"/>
      <c r="E170" s="81"/>
      <c r="F170" s="80"/>
      <c r="G170" s="80"/>
      <c r="H170" s="82"/>
      <c r="I170" s="102">
        <f>SUM(I171:I174)</f>
        <v>49808.334000000003</v>
      </c>
      <c r="J170" s="103">
        <f>SUM(J171:J174)</f>
        <v>46939.698000000004</v>
      </c>
      <c r="K170" s="103">
        <f t="shared" ref="K170:L170" si="122">SUM(K171:K174)</f>
        <v>49310</v>
      </c>
      <c r="L170" s="103">
        <f t="shared" si="122"/>
        <v>49310</v>
      </c>
      <c r="M170" s="82">
        <f t="shared" si="106"/>
        <v>195368.03200000001</v>
      </c>
      <c r="N170" s="95">
        <f>SUM(N171:N174)</f>
        <v>5717355.2666226402</v>
      </c>
      <c r="O170" s="80">
        <f>SUM(O171:O174)</f>
        <v>5590701.8187969606</v>
      </c>
      <c r="P170" s="80">
        <f t="shared" ref="P170:Q170" si="123">SUM(P171:P174)</f>
        <v>5471742.7425889848</v>
      </c>
      <c r="Q170" s="80">
        <f t="shared" si="123"/>
        <v>5471742.7425889848</v>
      </c>
      <c r="R170" s="82">
        <f t="shared" si="107"/>
        <v>22251542.57059757</v>
      </c>
      <c r="S170" s="96">
        <v>2154869.9491666667</v>
      </c>
      <c r="T170" s="97">
        <f>Q170/3</f>
        <v>1823914.2475296615</v>
      </c>
      <c r="U170" s="98">
        <f>R170+S170-T170</f>
        <v>22582498.272234574</v>
      </c>
      <c r="V170" s="5"/>
      <c r="W170" s="5"/>
    </row>
    <row r="171" spans="1:23" ht="30.75" customHeight="1">
      <c r="A171" s="36"/>
      <c r="B171" s="16" t="s">
        <v>293</v>
      </c>
      <c r="C171" s="16" t="s">
        <v>292</v>
      </c>
      <c r="D171" s="23" t="s">
        <v>144</v>
      </c>
      <c r="E171" s="81">
        <v>146.9148893025</v>
      </c>
      <c r="F171" s="80">
        <v>146.9148893025</v>
      </c>
      <c r="G171" s="80">
        <v>60</v>
      </c>
      <c r="H171" s="82">
        <v>71.099999999999994</v>
      </c>
      <c r="I171" s="99">
        <v>24490.7</v>
      </c>
      <c r="J171" s="100">
        <v>22411.467000000001</v>
      </c>
      <c r="K171" s="100">
        <v>23148.5</v>
      </c>
      <c r="L171" s="100">
        <v>23148.5</v>
      </c>
      <c r="M171" s="82">
        <f t="shared" si="106"/>
        <v>93199.167000000001</v>
      </c>
      <c r="N171" s="96">
        <f>I171*(E171-G171)</f>
        <v>2128606.4794407371</v>
      </c>
      <c r="O171" s="101">
        <f>J171*(E171-G171)</f>
        <v>1947890.1734116317</v>
      </c>
      <c r="P171" s="101">
        <f>(F171-H171)*K171</f>
        <v>1755000.9650189213</v>
      </c>
      <c r="Q171" s="101">
        <f>(F171-H171)*L171</f>
        <v>1755000.9650189213</v>
      </c>
      <c r="R171" s="82">
        <f t="shared" si="107"/>
        <v>7586498.5828902116</v>
      </c>
      <c r="S171" s="96"/>
      <c r="T171" s="97"/>
      <c r="U171" s="98"/>
      <c r="V171" s="5"/>
      <c r="W171" s="5"/>
    </row>
    <row r="172" spans="1:23" ht="30.75" customHeight="1">
      <c r="A172" s="36"/>
      <c r="B172" s="16" t="s">
        <v>293</v>
      </c>
      <c r="C172" s="16" t="s">
        <v>294</v>
      </c>
      <c r="D172" s="23" t="s">
        <v>272</v>
      </c>
      <c r="E172" s="81">
        <v>328.78275264249999</v>
      </c>
      <c r="F172" s="80">
        <v>328.78275264249999</v>
      </c>
      <c r="G172" s="80">
        <v>60</v>
      </c>
      <c r="H172" s="82">
        <v>71.099999999999994</v>
      </c>
      <c r="I172" s="99">
        <v>4934.7489999999998</v>
      </c>
      <c r="J172" s="100">
        <v>5079.1260000000002</v>
      </c>
      <c r="K172" s="100">
        <v>6174.25</v>
      </c>
      <c r="L172" s="100">
        <v>6174.25</v>
      </c>
      <c r="M172" s="82">
        <f t="shared" si="106"/>
        <v>22362.375</v>
      </c>
      <c r="N172" s="96">
        <f>I172*(E172-G172)</f>
        <v>1326375.4198198242</v>
      </c>
      <c r="O172" s="101">
        <f>J172*(E172-G172)</f>
        <v>1365181.4672980905</v>
      </c>
      <c r="P172" s="101">
        <f>(F172-H172)*K172</f>
        <v>1590997.7355029555</v>
      </c>
      <c r="Q172" s="101">
        <f>(F172-H172)*L172</f>
        <v>1590997.7355029555</v>
      </c>
      <c r="R172" s="82">
        <f t="shared" si="107"/>
        <v>5873552.3581238259</v>
      </c>
      <c r="S172" s="96"/>
      <c r="T172" s="97"/>
      <c r="U172" s="98"/>
      <c r="V172" s="5"/>
      <c r="W172" s="5"/>
    </row>
    <row r="173" spans="1:23" ht="30.75" customHeight="1">
      <c r="A173" s="36"/>
      <c r="B173" s="16" t="s">
        <v>293</v>
      </c>
      <c r="C173" s="16" t="s">
        <v>292</v>
      </c>
      <c r="D173" s="23" t="s">
        <v>145</v>
      </c>
      <c r="E173" s="81">
        <v>141.67992882250002</v>
      </c>
      <c r="F173" s="80">
        <v>141.67992882250002</v>
      </c>
      <c r="G173" s="80">
        <v>57.68</v>
      </c>
      <c r="H173" s="82">
        <v>68.349999999999994</v>
      </c>
      <c r="I173" s="99">
        <v>19062.212</v>
      </c>
      <c r="J173" s="100">
        <v>17903.538</v>
      </c>
      <c r="K173" s="100">
        <v>18400.5</v>
      </c>
      <c r="L173" s="100">
        <v>18400.5</v>
      </c>
      <c r="M173" s="82">
        <f t="shared" si="106"/>
        <v>73766.75</v>
      </c>
      <c r="N173" s="96">
        <f>I173*(E173-G173)</f>
        <v>1601224.4511994056</v>
      </c>
      <c r="O173" s="101">
        <f>J173*(E173-G173)</f>
        <v>1503895.9176709242</v>
      </c>
      <c r="P173" s="101">
        <f>(F173-H173)*K173</f>
        <v>1349307.3552984116</v>
      </c>
      <c r="Q173" s="101">
        <f>(F173-H173)*L173</f>
        <v>1349307.3552984116</v>
      </c>
      <c r="R173" s="82">
        <f t="shared" si="107"/>
        <v>5803735.0794671532</v>
      </c>
      <c r="S173" s="96"/>
      <c r="T173" s="97"/>
      <c r="U173" s="98"/>
      <c r="V173" s="5"/>
      <c r="W173" s="5"/>
    </row>
    <row r="174" spans="1:23" ht="30.75" customHeight="1">
      <c r="A174" s="36"/>
      <c r="B174" s="16" t="s">
        <v>293</v>
      </c>
      <c r="C174" s="16" t="s">
        <v>295</v>
      </c>
      <c r="D174" s="23" t="s">
        <v>145</v>
      </c>
      <c r="E174" s="81">
        <v>561.61515315500003</v>
      </c>
      <c r="F174" s="80">
        <v>561.61515315500003</v>
      </c>
      <c r="G174" s="80">
        <v>61</v>
      </c>
      <c r="H174" s="82">
        <v>72.290000000000006</v>
      </c>
      <c r="I174" s="99">
        <v>1320.673</v>
      </c>
      <c r="J174" s="100">
        <v>1545.5670000000002</v>
      </c>
      <c r="K174" s="100">
        <v>1586.75</v>
      </c>
      <c r="L174" s="100">
        <v>1586.75</v>
      </c>
      <c r="M174" s="82">
        <f t="shared" si="106"/>
        <v>6039.74</v>
      </c>
      <c r="N174" s="96">
        <f>I174*(E174-G174)</f>
        <v>661148.91616267338</v>
      </c>
      <c r="O174" s="101">
        <f>J174*(E174-G174)</f>
        <v>773734.26041631401</v>
      </c>
      <c r="P174" s="101">
        <f>(F174-H174)*K174</f>
        <v>776436.68676869629</v>
      </c>
      <c r="Q174" s="101">
        <f>(F174-H174)*L174</f>
        <v>776436.68676869629</v>
      </c>
      <c r="R174" s="82">
        <f t="shared" si="107"/>
        <v>2987756.5501163797</v>
      </c>
      <c r="S174" s="96"/>
      <c r="T174" s="97"/>
      <c r="U174" s="98"/>
      <c r="V174" s="5"/>
      <c r="W174" s="5"/>
    </row>
    <row r="175" spans="1:23" ht="30.75" customHeight="1">
      <c r="A175" s="36" t="s">
        <v>198</v>
      </c>
      <c r="B175" s="37" t="s">
        <v>199</v>
      </c>
      <c r="C175" s="16"/>
      <c r="D175" s="23"/>
      <c r="E175" s="81"/>
      <c r="F175" s="80"/>
      <c r="G175" s="80"/>
      <c r="H175" s="82"/>
      <c r="I175" s="102">
        <f t="shared" ref="I175:L175" si="124">SUM(I176)</f>
        <v>1301.7629999999999</v>
      </c>
      <c r="J175" s="103">
        <f>SUM(J176)</f>
        <v>1290.2909999999999</v>
      </c>
      <c r="K175" s="103">
        <f t="shared" si="124"/>
        <v>1383.5</v>
      </c>
      <c r="L175" s="103">
        <f t="shared" si="124"/>
        <v>1383.5</v>
      </c>
      <c r="M175" s="82">
        <f t="shared" si="106"/>
        <v>5359.0540000000001</v>
      </c>
      <c r="N175" s="95">
        <f>SUM(N176)</f>
        <v>194083.62172322371</v>
      </c>
      <c r="O175" s="80">
        <f>SUM(O176)</f>
        <v>192373.22796613519</v>
      </c>
      <c r="P175" s="80">
        <f t="shared" ref="P175:Q175" si="125">SUM(P176)</f>
        <v>193555.6631495787</v>
      </c>
      <c r="Q175" s="80">
        <f t="shared" si="125"/>
        <v>193555.6631495787</v>
      </c>
      <c r="R175" s="82">
        <f t="shared" si="107"/>
        <v>773568.1759885163</v>
      </c>
      <c r="S175" s="95">
        <v>73408.509999999995</v>
      </c>
      <c r="T175" s="80">
        <f>Q175/3</f>
        <v>64518.554383192903</v>
      </c>
      <c r="U175" s="98">
        <f>R175+S175-T175</f>
        <v>782458.1316053234</v>
      </c>
      <c r="V175" s="5"/>
      <c r="W175" s="5"/>
    </row>
    <row r="176" spans="1:23" ht="30.75" customHeight="1">
      <c r="A176" s="36"/>
      <c r="B176" s="16" t="s">
        <v>60</v>
      </c>
      <c r="C176" s="16" t="s">
        <v>200</v>
      </c>
      <c r="D176" s="23" t="s">
        <v>145</v>
      </c>
      <c r="E176" s="81">
        <v>198.76290072249998</v>
      </c>
      <c r="F176" s="80">
        <v>198.76290072249998</v>
      </c>
      <c r="G176" s="80">
        <v>49.67</v>
      </c>
      <c r="H176" s="82">
        <v>58.86</v>
      </c>
      <c r="I176" s="99">
        <v>1301.7629999999999</v>
      </c>
      <c r="J176" s="100">
        <v>1290.2909999999999</v>
      </c>
      <c r="K176" s="100">
        <v>1383.5</v>
      </c>
      <c r="L176" s="100">
        <v>1383.5</v>
      </c>
      <c r="M176" s="82">
        <f t="shared" si="106"/>
        <v>5359.0540000000001</v>
      </c>
      <c r="N176" s="96">
        <f>I176*(E176-G176)</f>
        <v>194083.62172322371</v>
      </c>
      <c r="O176" s="101">
        <f>J176*(E176-G176)</f>
        <v>192373.22796613519</v>
      </c>
      <c r="P176" s="101">
        <f>(F176-H176)*K176</f>
        <v>193555.6631495787</v>
      </c>
      <c r="Q176" s="101">
        <f>(F176-H176)*L176</f>
        <v>193555.6631495787</v>
      </c>
      <c r="R176" s="82">
        <f t="shared" si="107"/>
        <v>773568.1759885163</v>
      </c>
      <c r="S176" s="96"/>
      <c r="T176" s="97"/>
      <c r="U176" s="98"/>
      <c r="V176" s="5"/>
      <c r="W176" s="5"/>
    </row>
    <row r="177" spans="1:23" ht="30.75" customHeight="1">
      <c r="A177" s="36" t="s">
        <v>261</v>
      </c>
      <c r="B177" s="37" t="s">
        <v>262</v>
      </c>
      <c r="C177" s="16"/>
      <c r="D177" s="23"/>
      <c r="E177" s="81"/>
      <c r="F177" s="80"/>
      <c r="G177" s="80"/>
      <c r="H177" s="82"/>
      <c r="I177" s="102">
        <f t="shared" ref="I177:L177" si="126">SUM(I178:I181)</f>
        <v>34785.313999999998</v>
      </c>
      <c r="J177" s="103">
        <f t="shared" si="126"/>
        <v>33396.383000000002</v>
      </c>
      <c r="K177" s="103">
        <f t="shared" si="126"/>
        <v>33936.75</v>
      </c>
      <c r="L177" s="103">
        <f t="shared" si="126"/>
        <v>33936.75</v>
      </c>
      <c r="M177" s="82">
        <f t="shared" si="106"/>
        <v>136055.19699999999</v>
      </c>
      <c r="N177" s="96">
        <f>SUM(N178:N181)</f>
        <v>2559431.4717905484</v>
      </c>
      <c r="O177" s="101">
        <f>SUM(O178:O181)</f>
        <v>2452583.3607570059</v>
      </c>
      <c r="P177" s="101">
        <f t="shared" ref="P177:Q177" si="127">SUM(P178:P181)</f>
        <v>2295569.485441226</v>
      </c>
      <c r="Q177" s="101">
        <f t="shared" si="127"/>
        <v>2295569.485441226</v>
      </c>
      <c r="R177" s="82">
        <f t="shared" si="107"/>
        <v>9603153.8034300078</v>
      </c>
      <c r="S177" s="95">
        <v>899225.19293333346</v>
      </c>
      <c r="T177" s="80">
        <f>Q177/3</f>
        <v>765189.82848040864</v>
      </c>
      <c r="U177" s="98">
        <f>R177+S177-T177</f>
        <v>9737189.1678829324</v>
      </c>
      <c r="V177" s="5"/>
      <c r="W177" s="5"/>
    </row>
    <row r="178" spans="1:23" ht="30.75" customHeight="1">
      <c r="A178" s="36"/>
      <c r="B178" s="16" t="s">
        <v>51</v>
      </c>
      <c r="C178" s="16" t="s">
        <v>263</v>
      </c>
      <c r="D178" s="23" t="s">
        <v>175</v>
      </c>
      <c r="E178" s="81">
        <v>85.787112864999997</v>
      </c>
      <c r="F178" s="80">
        <v>85.787112864999997</v>
      </c>
      <c r="G178" s="80">
        <v>28.75</v>
      </c>
      <c r="H178" s="82">
        <v>34</v>
      </c>
      <c r="I178" s="99">
        <v>2293.9989999999998</v>
      </c>
      <c r="J178" s="100">
        <v>2267.259</v>
      </c>
      <c r="K178" s="100">
        <v>2476.25</v>
      </c>
      <c r="L178" s="100">
        <v>2476.25</v>
      </c>
      <c r="M178" s="82">
        <f t="shared" si="106"/>
        <v>9513.7579999999998</v>
      </c>
      <c r="N178" s="96">
        <f>I178*(E178-G178)</f>
        <v>130843.07987519712</v>
      </c>
      <c r="O178" s="101">
        <f>J178*(E178-G178)</f>
        <v>129317.90747718704</v>
      </c>
      <c r="P178" s="101">
        <f>(F178-H178)*K178</f>
        <v>128237.83823195624</v>
      </c>
      <c r="Q178" s="101">
        <f>(F178-H178)*L178</f>
        <v>128237.83823195624</v>
      </c>
      <c r="R178" s="82">
        <f t="shared" si="107"/>
        <v>516636.66381629661</v>
      </c>
      <c r="S178" s="96"/>
      <c r="T178" s="97"/>
      <c r="U178" s="98"/>
      <c r="V178" s="5"/>
      <c r="W178" s="5"/>
    </row>
    <row r="179" spans="1:23" ht="30.75" customHeight="1">
      <c r="A179" s="36"/>
      <c r="B179" s="16" t="s">
        <v>51</v>
      </c>
      <c r="C179" s="16" t="s">
        <v>263</v>
      </c>
      <c r="D179" s="23" t="s">
        <v>144</v>
      </c>
      <c r="E179" s="81">
        <v>85.787112864999997</v>
      </c>
      <c r="F179" s="80">
        <v>85.787112864999997</v>
      </c>
      <c r="G179" s="80">
        <v>28.75</v>
      </c>
      <c r="H179" s="82">
        <v>34</v>
      </c>
      <c r="I179" s="99">
        <v>15502.013999999999</v>
      </c>
      <c r="J179" s="100">
        <v>14950.196</v>
      </c>
      <c r="K179" s="100">
        <v>14316.75</v>
      </c>
      <c r="L179" s="100">
        <v>14316.75</v>
      </c>
      <c r="M179" s="82">
        <f t="shared" si="106"/>
        <v>59085.71</v>
      </c>
      <c r="N179" s="96">
        <f>I179*(E179-G179)</f>
        <v>884190.12215280998</v>
      </c>
      <c r="O179" s="101">
        <f>J179*(E179-G179)</f>
        <v>852716.0166058715</v>
      </c>
      <c r="P179" s="101">
        <f>(F179-H179)*K179</f>
        <v>741423.14810998866</v>
      </c>
      <c r="Q179" s="101">
        <f>(F179-H179)*L179</f>
        <v>741423.14810998866</v>
      </c>
      <c r="R179" s="82">
        <f t="shared" si="107"/>
        <v>3219752.4349786588</v>
      </c>
      <c r="S179" s="96"/>
      <c r="T179" s="97"/>
      <c r="U179" s="98"/>
      <c r="V179" s="5"/>
      <c r="W179" s="5"/>
    </row>
    <row r="180" spans="1:23" ht="30.75" customHeight="1">
      <c r="A180" s="36"/>
      <c r="B180" s="16" t="s">
        <v>51</v>
      </c>
      <c r="C180" s="16" t="s">
        <v>264</v>
      </c>
      <c r="D180" s="23" t="s">
        <v>145</v>
      </c>
      <c r="E180" s="81">
        <v>132.598527195</v>
      </c>
      <c r="F180" s="80">
        <v>132.598527195</v>
      </c>
      <c r="G180" s="80">
        <v>41.29</v>
      </c>
      <c r="H180" s="82">
        <v>48.93</v>
      </c>
      <c r="I180" s="99">
        <v>16269.198</v>
      </c>
      <c r="J180" s="100">
        <v>15474.038</v>
      </c>
      <c r="K180" s="100">
        <v>16392.97</v>
      </c>
      <c r="L180" s="100">
        <v>16392.97</v>
      </c>
      <c r="M180" s="82">
        <f t="shared" si="106"/>
        <v>64529.176000000007</v>
      </c>
      <c r="N180" s="96">
        <f>I180*(E180-G180)</f>
        <v>1485516.5080238399</v>
      </c>
      <c r="O180" s="101">
        <f>J180*(E180-G180)</f>
        <v>1412911.6195394637</v>
      </c>
      <c r="P180" s="101">
        <f>(F180-H180)*K180</f>
        <v>1371575.6562518191</v>
      </c>
      <c r="Q180" s="101">
        <f>(F180-H180)*L180</f>
        <v>1371575.6562518191</v>
      </c>
      <c r="R180" s="82">
        <f t="shared" si="107"/>
        <v>5641579.4400669411</v>
      </c>
      <c r="S180" s="96"/>
      <c r="T180" s="97"/>
      <c r="U180" s="98"/>
      <c r="V180" s="5"/>
      <c r="W180" s="5"/>
    </row>
    <row r="181" spans="1:23" ht="48" customHeight="1">
      <c r="A181" s="36"/>
      <c r="B181" s="16" t="s">
        <v>51</v>
      </c>
      <c r="C181" s="16" t="s">
        <v>265</v>
      </c>
      <c r="D181" s="23" t="s">
        <v>145</v>
      </c>
      <c r="E181" s="81">
        <v>132.598527195</v>
      </c>
      <c r="F181" s="80">
        <v>132.598527195</v>
      </c>
      <c r="G181" s="80">
        <v>50.83</v>
      </c>
      <c r="H181" s="82">
        <v>60.23</v>
      </c>
      <c r="I181" s="99">
        <v>720.10299999999995</v>
      </c>
      <c r="J181" s="100">
        <v>704.89</v>
      </c>
      <c r="K181" s="100">
        <v>750.78</v>
      </c>
      <c r="L181" s="100">
        <v>750.78</v>
      </c>
      <c r="M181" s="82">
        <f t="shared" si="106"/>
        <v>2926.5529999999999</v>
      </c>
      <c r="N181" s="96">
        <f>I181*(E181-G181)</f>
        <v>58881.761738701083</v>
      </c>
      <c r="O181" s="101">
        <f>J181*(E181-G181)</f>
        <v>57637.81713448355</v>
      </c>
      <c r="P181" s="101">
        <f>(F181-H181)*K181</f>
        <v>54332.842847462111</v>
      </c>
      <c r="Q181" s="101">
        <f>(F181-H181)*L181</f>
        <v>54332.842847462111</v>
      </c>
      <c r="R181" s="82">
        <f t="shared" si="107"/>
        <v>225185.26456810883</v>
      </c>
      <c r="S181" s="96"/>
      <c r="T181" s="97"/>
      <c r="U181" s="98"/>
      <c r="V181" s="5"/>
      <c r="W181" s="5"/>
    </row>
    <row r="182" spans="1:23" ht="30.75" customHeight="1">
      <c r="A182" s="36" t="s">
        <v>408</v>
      </c>
      <c r="B182" s="37" t="s">
        <v>409</v>
      </c>
      <c r="C182" s="16"/>
      <c r="D182" s="23"/>
      <c r="E182" s="81"/>
      <c r="F182" s="80"/>
      <c r="G182" s="80"/>
      <c r="H182" s="82"/>
      <c r="I182" s="102">
        <f>I183</f>
        <v>5205.9655737704998</v>
      </c>
      <c r="J182" s="103">
        <f>J183</f>
        <v>5205.9655737704998</v>
      </c>
      <c r="K182" s="103">
        <f>K183</f>
        <v>5205.9655737704998</v>
      </c>
      <c r="L182" s="103">
        <f>L183</f>
        <v>5205.9655737704998</v>
      </c>
      <c r="M182" s="82">
        <f>I182+J182+K182+L182</f>
        <v>20823.862295081999</v>
      </c>
      <c r="N182" s="96">
        <f>N183</f>
        <v>142695.51637704938</v>
      </c>
      <c r="O182" s="101">
        <f t="shared" ref="O182:Q182" si="128">O183</f>
        <v>142695.51637704938</v>
      </c>
      <c r="P182" s="101">
        <f t="shared" si="128"/>
        <v>101937.88349485934</v>
      </c>
      <c r="Q182" s="101">
        <f t="shared" si="128"/>
        <v>101937.88349485934</v>
      </c>
      <c r="R182" s="82">
        <f t="shared" si="107"/>
        <v>489266.79974381742</v>
      </c>
      <c r="S182" s="95"/>
      <c r="T182" s="80">
        <f>Q182/3</f>
        <v>33979.29449828645</v>
      </c>
      <c r="U182" s="98">
        <f>R182+S182-T182</f>
        <v>455287.50524553098</v>
      </c>
      <c r="V182" s="5"/>
      <c r="W182" s="5"/>
    </row>
    <row r="183" spans="1:23" ht="49.5" customHeight="1">
      <c r="A183" s="36"/>
      <c r="B183" s="16" t="s">
        <v>10</v>
      </c>
      <c r="C183" s="16" t="s">
        <v>410</v>
      </c>
      <c r="D183" s="23" t="s">
        <v>175</v>
      </c>
      <c r="E183" s="81">
        <v>70.599999999999994</v>
      </c>
      <c r="F183" s="80">
        <v>70.760975335000012</v>
      </c>
      <c r="G183" s="80">
        <v>43.19</v>
      </c>
      <c r="H183" s="82">
        <v>51.18</v>
      </c>
      <c r="I183" s="99">
        <f>20823.862295082/4</f>
        <v>5205.9655737704998</v>
      </c>
      <c r="J183" s="100">
        <f t="shared" ref="J183:L183" si="129">20823.862295082/4</f>
        <v>5205.9655737704998</v>
      </c>
      <c r="K183" s="100">
        <f t="shared" si="129"/>
        <v>5205.9655737704998</v>
      </c>
      <c r="L183" s="100">
        <f t="shared" si="129"/>
        <v>5205.9655737704998</v>
      </c>
      <c r="M183" s="82">
        <f>I183+J183+K183+L183</f>
        <v>20823.862295081999</v>
      </c>
      <c r="N183" s="96">
        <f>I183*(E183-G183)</f>
        <v>142695.51637704938</v>
      </c>
      <c r="O183" s="101">
        <f>J183*(E183-G183)</f>
        <v>142695.51637704938</v>
      </c>
      <c r="P183" s="101">
        <f>(F183-H183)*K183</f>
        <v>101937.88349485934</v>
      </c>
      <c r="Q183" s="101">
        <f>(F183-H183)*L183</f>
        <v>101937.88349485934</v>
      </c>
      <c r="R183" s="82">
        <f>N183+O183+P183+Q183</f>
        <v>489266.79974381742</v>
      </c>
      <c r="S183" s="96"/>
      <c r="T183" s="97"/>
      <c r="U183" s="98"/>
      <c r="V183" s="5"/>
      <c r="W183" s="5"/>
    </row>
    <row r="184" spans="1:23" ht="30.75" customHeight="1">
      <c r="A184" s="36" t="s">
        <v>201</v>
      </c>
      <c r="B184" s="37" t="s">
        <v>202</v>
      </c>
      <c r="C184" s="16"/>
      <c r="D184" s="23"/>
      <c r="E184" s="81"/>
      <c r="F184" s="80"/>
      <c r="G184" s="80"/>
      <c r="H184" s="82"/>
      <c r="I184" s="102">
        <f t="shared" ref="I184:J184" si="130">SUM(I185:I186)</f>
        <v>29940.829000000002</v>
      </c>
      <c r="J184" s="103">
        <f t="shared" si="130"/>
        <v>26969.561999999998</v>
      </c>
      <c r="K184" s="103">
        <f t="shared" ref="K184:L184" si="131">SUM(K185:K186)</f>
        <v>24450</v>
      </c>
      <c r="L184" s="103">
        <f t="shared" si="131"/>
        <v>24450</v>
      </c>
      <c r="M184" s="82">
        <f t="shared" si="106"/>
        <v>105810.391</v>
      </c>
      <c r="N184" s="95">
        <f>SUM(N185:N186)</f>
        <v>8466347.6838973574</v>
      </c>
      <c r="O184" s="80">
        <f>SUM(O185:O186)</f>
        <v>7624822.0617892435</v>
      </c>
      <c r="P184" s="80">
        <f t="shared" ref="P184:Q184" si="132">SUM(P185:P186)</f>
        <v>6722578.8984393757</v>
      </c>
      <c r="Q184" s="80">
        <f t="shared" si="132"/>
        <v>6722578.8984393757</v>
      </c>
      <c r="R184" s="82">
        <f t="shared" si="107"/>
        <v>29536327.542565353</v>
      </c>
      <c r="S184" s="95">
        <v>2441292.7050000001</v>
      </c>
      <c r="T184" s="80">
        <f>Q184/3</f>
        <v>2240859.6328131254</v>
      </c>
      <c r="U184" s="98">
        <f>R184+S184-T184</f>
        <v>29736760.614752226</v>
      </c>
      <c r="V184" s="5"/>
      <c r="W184" s="5"/>
    </row>
    <row r="185" spans="1:23" ht="30.75" customHeight="1">
      <c r="A185" s="36"/>
      <c r="B185" s="16" t="s">
        <v>42</v>
      </c>
      <c r="C185" s="16" t="s">
        <v>183</v>
      </c>
      <c r="D185" s="23" t="s">
        <v>144</v>
      </c>
      <c r="E185" s="81">
        <v>326.36518408749998</v>
      </c>
      <c r="F185" s="80">
        <v>326.36518408749998</v>
      </c>
      <c r="G185" s="80">
        <v>42.42</v>
      </c>
      <c r="H185" s="82">
        <v>50.27</v>
      </c>
      <c r="I185" s="99">
        <v>24654.565000000002</v>
      </c>
      <c r="J185" s="100">
        <v>22006.321</v>
      </c>
      <c r="K185" s="100">
        <v>20907.75</v>
      </c>
      <c r="L185" s="100">
        <v>20907.75</v>
      </c>
      <c r="M185" s="82">
        <f t="shared" si="106"/>
        <v>88476.385999999999</v>
      </c>
      <c r="N185" s="96">
        <f>I185*(E185-G185)</f>
        <v>7000544.997522234</v>
      </c>
      <c r="O185" s="101">
        <f>J185*(E185-G185)</f>
        <v>6248588.867433616</v>
      </c>
      <c r="P185" s="101">
        <f>(F185-H185)*K185</f>
        <v>5772529.0851054285</v>
      </c>
      <c r="Q185" s="101">
        <f>(F185-H185)*L185</f>
        <v>5772529.0851054285</v>
      </c>
      <c r="R185" s="82">
        <f t="shared" si="107"/>
        <v>24794192.035166703</v>
      </c>
      <c r="S185" s="96"/>
      <c r="T185" s="97"/>
      <c r="U185" s="98"/>
      <c r="V185" s="5"/>
      <c r="W185" s="5"/>
    </row>
    <row r="186" spans="1:23" ht="30.75" customHeight="1">
      <c r="A186" s="36"/>
      <c r="B186" s="16" t="s">
        <v>42</v>
      </c>
      <c r="C186" s="16" t="s">
        <v>302</v>
      </c>
      <c r="D186" s="23" t="s">
        <v>272</v>
      </c>
      <c r="E186" s="81">
        <v>326.36518408749998</v>
      </c>
      <c r="F186" s="80">
        <v>326.36518408749998</v>
      </c>
      <c r="G186" s="80">
        <v>49.08</v>
      </c>
      <c r="H186" s="82">
        <v>58.16</v>
      </c>
      <c r="I186" s="99">
        <v>5286.2640000000001</v>
      </c>
      <c r="J186" s="100">
        <v>4963.241</v>
      </c>
      <c r="K186" s="100">
        <v>3542.25</v>
      </c>
      <c r="L186" s="100">
        <v>3542.25</v>
      </c>
      <c r="M186" s="82">
        <f t="shared" si="106"/>
        <v>17334.005000000001</v>
      </c>
      <c r="N186" s="96">
        <f>I186*(E186-G186)</f>
        <v>1465802.6863751241</v>
      </c>
      <c r="O186" s="101">
        <f>J186*(E186-G186)</f>
        <v>1376233.1943556275</v>
      </c>
      <c r="P186" s="101">
        <f>(F186-H186)*K186</f>
        <v>950049.81333394698</v>
      </c>
      <c r="Q186" s="101">
        <f>(F186-H186)*L186</f>
        <v>950049.81333394698</v>
      </c>
      <c r="R186" s="82">
        <f t="shared" si="107"/>
        <v>4742135.5073986463</v>
      </c>
      <c r="S186" s="96"/>
      <c r="T186" s="97"/>
      <c r="U186" s="98"/>
      <c r="V186" s="5"/>
      <c r="W186" s="5"/>
    </row>
    <row r="187" spans="1:23" ht="30.75" customHeight="1">
      <c r="A187" s="36" t="s">
        <v>203</v>
      </c>
      <c r="B187" s="37" t="s">
        <v>204</v>
      </c>
      <c r="C187" s="16"/>
      <c r="D187" s="23"/>
      <c r="E187" s="81"/>
      <c r="F187" s="80"/>
      <c r="G187" s="80"/>
      <c r="H187" s="82"/>
      <c r="I187" s="102">
        <f t="shared" ref="I187:J187" si="133">SUM(I188:I189)</f>
        <v>24584.525999999998</v>
      </c>
      <c r="J187" s="103">
        <f t="shared" si="133"/>
        <v>24233.491000000002</v>
      </c>
      <c r="K187" s="103">
        <f t="shared" ref="K187" si="134">SUM(K188:K189)</f>
        <v>22559</v>
      </c>
      <c r="L187" s="103">
        <f>SUM(L188:L189)</f>
        <v>22559</v>
      </c>
      <c r="M187" s="82">
        <f t="shared" si="106"/>
        <v>93936.016999999993</v>
      </c>
      <c r="N187" s="95">
        <f>SUM(N188:N189)</f>
        <v>1379662.3481969801</v>
      </c>
      <c r="O187" s="80">
        <f>SUM(O188:O189)</f>
        <v>1362413.7725037709</v>
      </c>
      <c r="P187" s="80">
        <f t="shared" ref="P187:Q187" si="135">SUM(P188:P189)</f>
        <v>1090181.3554870626</v>
      </c>
      <c r="Q187" s="80">
        <f t="shared" si="135"/>
        <v>1090181.3554870626</v>
      </c>
      <c r="R187" s="82">
        <f t="shared" si="107"/>
        <v>4922438.8316748757</v>
      </c>
      <c r="S187" s="95">
        <v>454435.20999999996</v>
      </c>
      <c r="T187" s="80">
        <f>Q187/3</f>
        <v>363393.78516235418</v>
      </c>
      <c r="U187" s="98">
        <f>R187+S187-T187</f>
        <v>5013480.2565125218</v>
      </c>
      <c r="V187" s="5"/>
      <c r="W187" s="5"/>
    </row>
    <row r="188" spans="1:23" ht="30.75" customHeight="1">
      <c r="A188" s="36"/>
      <c r="B188" s="16" t="s">
        <v>56</v>
      </c>
      <c r="C188" s="16" t="s">
        <v>205</v>
      </c>
      <c r="D188" s="23" t="s">
        <v>144</v>
      </c>
      <c r="E188" s="81">
        <v>96.955509927500003</v>
      </c>
      <c r="F188" s="80">
        <v>96.955509927500003</v>
      </c>
      <c r="G188" s="80">
        <v>47.54</v>
      </c>
      <c r="H188" s="82">
        <v>56.33</v>
      </c>
      <c r="I188" s="99">
        <v>20375.166999999998</v>
      </c>
      <c r="J188" s="100">
        <v>20021.629000000001</v>
      </c>
      <c r="K188" s="100">
        <v>18237</v>
      </c>
      <c r="L188" s="100">
        <v>18237</v>
      </c>
      <c r="M188" s="82">
        <f t="shared" si="106"/>
        <v>76870.796000000002</v>
      </c>
      <c r="N188" s="96">
        <f>I188*(E188-G188)</f>
        <v>1006849.2671629704</v>
      </c>
      <c r="O188" s="101">
        <f>J188*(E188-G188)</f>
        <v>989379.00661422207</v>
      </c>
      <c r="P188" s="101">
        <f>(F188-H188)*K188</f>
        <v>740887.42454781756</v>
      </c>
      <c r="Q188" s="101">
        <f>(F188-H188)*L188</f>
        <v>740887.42454781756</v>
      </c>
      <c r="R188" s="82">
        <f t="shared" si="107"/>
        <v>3478003.1228728276</v>
      </c>
      <c r="S188" s="96"/>
      <c r="T188" s="97"/>
      <c r="U188" s="98"/>
      <c r="V188" s="5"/>
      <c r="W188" s="5"/>
    </row>
    <row r="189" spans="1:23" ht="30.75" customHeight="1">
      <c r="A189" s="36"/>
      <c r="B189" s="16" t="s">
        <v>56</v>
      </c>
      <c r="C189" s="16" t="s">
        <v>322</v>
      </c>
      <c r="D189" s="23" t="s">
        <v>144</v>
      </c>
      <c r="E189" s="81">
        <v>129.3176610225</v>
      </c>
      <c r="F189" s="80">
        <v>129.3176610225</v>
      </c>
      <c r="G189" s="80">
        <v>40.75</v>
      </c>
      <c r="H189" s="82">
        <v>48.5</v>
      </c>
      <c r="I189" s="99">
        <v>4209.3590000000004</v>
      </c>
      <c r="J189" s="100">
        <v>4211.8619999999992</v>
      </c>
      <c r="K189" s="100">
        <v>4322</v>
      </c>
      <c r="L189" s="100">
        <v>4322</v>
      </c>
      <c r="M189" s="82">
        <f t="shared" si="106"/>
        <v>17065.220999999998</v>
      </c>
      <c r="N189" s="96">
        <f>I189*(E189-G189)</f>
        <v>372813.08103400964</v>
      </c>
      <c r="O189" s="101">
        <f>J189*(E189-G189)</f>
        <v>373034.76588954881</v>
      </c>
      <c r="P189" s="101">
        <f>(F189-H189)*K189</f>
        <v>349293.93093924504</v>
      </c>
      <c r="Q189" s="101">
        <f>(F189-H189)*L189</f>
        <v>349293.93093924504</v>
      </c>
      <c r="R189" s="82">
        <f t="shared" si="107"/>
        <v>1444435.7088020486</v>
      </c>
      <c r="S189" s="96"/>
      <c r="T189" s="97"/>
      <c r="U189" s="98"/>
      <c r="V189" s="5"/>
      <c r="W189" s="5"/>
    </row>
    <row r="190" spans="1:23" ht="30.75" customHeight="1">
      <c r="A190" s="36" t="s">
        <v>99</v>
      </c>
      <c r="B190" s="37" t="s">
        <v>97</v>
      </c>
      <c r="C190" s="16"/>
      <c r="D190" s="23"/>
      <c r="E190" s="81"/>
      <c r="F190" s="80"/>
      <c r="G190" s="80"/>
      <c r="H190" s="82"/>
      <c r="I190" s="102">
        <f t="shared" ref="I190:J190" si="136">SUM(I191:I198)</f>
        <v>178596.60999999996</v>
      </c>
      <c r="J190" s="103">
        <f t="shared" si="136"/>
        <v>166631.22999999995</v>
      </c>
      <c r="K190" s="103">
        <f>SUM(K191:K198)</f>
        <v>173485.55999999997</v>
      </c>
      <c r="L190" s="103">
        <f t="shared" ref="L190" si="137">SUM(L191:L198)</f>
        <v>173485.55999999997</v>
      </c>
      <c r="M190" s="82">
        <f t="shared" si="106"/>
        <v>692198.95999999985</v>
      </c>
      <c r="N190" s="95">
        <f>SUM(N191:N198)</f>
        <v>8883643.234965859</v>
      </c>
      <c r="O190" s="80">
        <f>SUM(O191:O198)</f>
        <v>8339205.4307743032</v>
      </c>
      <c r="P190" s="80">
        <f t="shared" ref="P190:Q190" si="138">SUM(P191:P198)</f>
        <v>7290179.5618739491</v>
      </c>
      <c r="Q190" s="80">
        <f t="shared" si="138"/>
        <v>7290179.5618739491</v>
      </c>
      <c r="R190" s="82">
        <f t="shared" si="107"/>
        <v>31803207.789488062</v>
      </c>
      <c r="S190" s="95">
        <v>3130887.2404999994</v>
      </c>
      <c r="T190" s="80">
        <f>Q190/3</f>
        <v>2430059.8539579832</v>
      </c>
      <c r="U190" s="98">
        <f>R190+S190-T190</f>
        <v>32504035.176030081</v>
      </c>
      <c r="V190" s="5"/>
      <c r="W190" s="5"/>
    </row>
    <row r="191" spans="1:23" ht="43.5" customHeight="1">
      <c r="A191" s="36"/>
      <c r="B191" s="16" t="s">
        <v>328</v>
      </c>
      <c r="C191" s="16" t="s">
        <v>329</v>
      </c>
      <c r="D191" s="23" t="s">
        <v>175</v>
      </c>
      <c r="E191" s="81">
        <v>62.046560714999998</v>
      </c>
      <c r="F191" s="80">
        <v>62.046560714999998</v>
      </c>
      <c r="G191" s="80">
        <v>43.19</v>
      </c>
      <c r="H191" s="82">
        <v>51.48</v>
      </c>
      <c r="I191" s="99">
        <v>20996.44</v>
      </c>
      <c r="J191" s="100">
        <v>19282.830000000002</v>
      </c>
      <c r="K191" s="100">
        <v>18921.75</v>
      </c>
      <c r="L191" s="100">
        <v>18921.75</v>
      </c>
      <c r="M191" s="82">
        <f t="shared" si="106"/>
        <v>78122.77</v>
      </c>
      <c r="N191" s="96">
        <f t="shared" ref="N191:N198" si="139">I191*(E191-G191)</f>
        <v>395920.64565885457</v>
      </c>
      <c r="O191" s="101">
        <f t="shared" ref="O191:O198" si="140">J191*(E191-G191)</f>
        <v>363607.85465202347</v>
      </c>
      <c r="P191" s="101">
        <f t="shared" ref="P191:P198" si="141">(F191-H191)*K191</f>
        <v>199937.82020905128</v>
      </c>
      <c r="Q191" s="101">
        <f t="shared" ref="Q191:Q198" si="142">(F191-H191)*L191</f>
        <v>199937.82020905128</v>
      </c>
      <c r="R191" s="82">
        <f t="shared" si="107"/>
        <v>1159404.1407289805</v>
      </c>
      <c r="S191" s="96"/>
      <c r="T191" s="97"/>
      <c r="U191" s="98"/>
      <c r="V191" s="5"/>
      <c r="W191" s="5"/>
    </row>
    <row r="192" spans="1:23" ht="30.75" customHeight="1">
      <c r="A192" s="36"/>
      <c r="B192" s="16" t="s">
        <v>328</v>
      </c>
      <c r="C192" s="16" t="s">
        <v>330</v>
      </c>
      <c r="D192" s="23" t="s">
        <v>144</v>
      </c>
      <c r="E192" s="81">
        <v>85.615143682499991</v>
      </c>
      <c r="F192" s="80">
        <v>85.615143682499991</v>
      </c>
      <c r="G192" s="80">
        <v>43.19</v>
      </c>
      <c r="H192" s="82">
        <v>51.18</v>
      </c>
      <c r="I192" s="99">
        <v>51396.479999999996</v>
      </c>
      <c r="J192" s="100">
        <v>46101.54</v>
      </c>
      <c r="K192" s="100">
        <v>50168</v>
      </c>
      <c r="L192" s="100">
        <v>50168</v>
      </c>
      <c r="M192" s="82">
        <f t="shared" si="106"/>
        <v>197834.02</v>
      </c>
      <c r="N192" s="96">
        <f t="shared" si="139"/>
        <v>2180503.0487747369</v>
      </c>
      <c r="O192" s="101">
        <f t="shared" si="140"/>
        <v>1955864.4584845207</v>
      </c>
      <c r="P192" s="101">
        <f t="shared" si="141"/>
        <v>1727542.2882636595</v>
      </c>
      <c r="Q192" s="101">
        <f t="shared" si="142"/>
        <v>1727542.2882636595</v>
      </c>
      <c r="R192" s="82">
        <f t="shared" si="107"/>
        <v>7591452.083786577</v>
      </c>
      <c r="S192" s="96"/>
      <c r="T192" s="97"/>
      <c r="U192" s="98"/>
      <c r="V192" s="5"/>
      <c r="W192" s="5"/>
    </row>
    <row r="193" spans="1:23" ht="30.75" customHeight="1">
      <c r="A193" s="36"/>
      <c r="B193" s="16" t="s">
        <v>328</v>
      </c>
      <c r="C193" s="16" t="s">
        <v>329</v>
      </c>
      <c r="D193" s="23" t="s">
        <v>145</v>
      </c>
      <c r="E193" s="81">
        <v>98.521261532500006</v>
      </c>
      <c r="F193" s="80">
        <v>98.521261532500006</v>
      </c>
      <c r="G193" s="80">
        <v>40.31</v>
      </c>
      <c r="H193" s="82">
        <v>47.77</v>
      </c>
      <c r="I193" s="99">
        <v>64506.119999999995</v>
      </c>
      <c r="J193" s="100">
        <v>59750.559999999998</v>
      </c>
      <c r="K193" s="100">
        <v>62682</v>
      </c>
      <c r="L193" s="100">
        <v>62682</v>
      </c>
      <c r="M193" s="82">
        <f t="shared" si="106"/>
        <v>249620.68</v>
      </c>
      <c r="N193" s="96">
        <f t="shared" si="139"/>
        <v>3754982.6217668289</v>
      </c>
      <c r="O193" s="101">
        <f t="shared" si="140"/>
        <v>3478155.4748733332</v>
      </c>
      <c r="P193" s="101">
        <f t="shared" si="141"/>
        <v>3181190.5753801651</v>
      </c>
      <c r="Q193" s="101">
        <f t="shared" si="142"/>
        <v>3181190.5753801651</v>
      </c>
      <c r="R193" s="82">
        <f t="shared" si="107"/>
        <v>13595519.247400492</v>
      </c>
      <c r="S193" s="96"/>
      <c r="T193" s="97"/>
      <c r="U193" s="98"/>
      <c r="V193" s="5"/>
      <c r="W193" s="5"/>
    </row>
    <row r="194" spans="1:23" ht="30.75" customHeight="1">
      <c r="A194" s="36"/>
      <c r="B194" s="16" t="s">
        <v>328</v>
      </c>
      <c r="C194" s="16" t="s">
        <v>281</v>
      </c>
      <c r="D194" s="23" t="s">
        <v>145</v>
      </c>
      <c r="E194" s="81">
        <v>158.48111986500001</v>
      </c>
      <c r="F194" s="80">
        <v>158.48111986500001</v>
      </c>
      <c r="G194" s="80">
        <v>40.31</v>
      </c>
      <c r="H194" s="82">
        <v>47.77</v>
      </c>
      <c r="I194" s="99">
        <v>3523.78</v>
      </c>
      <c r="J194" s="100">
        <v>3523.78</v>
      </c>
      <c r="K194" s="100">
        <f>3523.78</f>
        <v>3523.78</v>
      </c>
      <c r="L194" s="100">
        <v>3523.78</v>
      </c>
      <c r="M194" s="82">
        <f t="shared" si="106"/>
        <v>14095.12</v>
      </c>
      <c r="N194" s="96">
        <f t="shared" si="139"/>
        <v>416409.02875788976</v>
      </c>
      <c r="O194" s="101">
        <f t="shared" si="140"/>
        <v>416409.02875788976</v>
      </c>
      <c r="P194" s="101">
        <f t="shared" si="141"/>
        <v>390121.62995788973</v>
      </c>
      <c r="Q194" s="101">
        <f t="shared" si="142"/>
        <v>390121.62995788973</v>
      </c>
      <c r="R194" s="82">
        <f t="shared" si="107"/>
        <v>1613061.3174315589</v>
      </c>
      <c r="S194" s="96"/>
      <c r="T194" s="97"/>
      <c r="U194" s="98"/>
      <c r="V194" s="5"/>
      <c r="W194" s="5"/>
    </row>
    <row r="195" spans="1:23" ht="30.75" customHeight="1">
      <c r="A195" s="36"/>
      <c r="B195" s="16" t="s">
        <v>328</v>
      </c>
      <c r="C195" s="16" t="s">
        <v>387</v>
      </c>
      <c r="D195" s="23" t="s">
        <v>145</v>
      </c>
      <c r="E195" s="81">
        <v>158.48111986500001</v>
      </c>
      <c r="F195" s="80">
        <v>158.48111986500001</v>
      </c>
      <c r="G195" s="80">
        <v>37.5</v>
      </c>
      <c r="H195" s="82">
        <v>44.44</v>
      </c>
      <c r="I195" s="99">
        <v>5470.61</v>
      </c>
      <c r="J195" s="100">
        <v>5470.61</v>
      </c>
      <c r="K195" s="100">
        <f>5470.61</f>
        <v>5470.61</v>
      </c>
      <c r="L195" s="100">
        <v>5470.61</v>
      </c>
      <c r="M195" s="82">
        <f t="shared" si="106"/>
        <v>21882.44</v>
      </c>
      <c r="N195" s="96">
        <f t="shared" si="139"/>
        <v>661840.52414466767</v>
      </c>
      <c r="O195" s="101">
        <f t="shared" si="140"/>
        <v>661840.52414466767</v>
      </c>
      <c r="P195" s="101">
        <f t="shared" si="141"/>
        <v>623874.49074466771</v>
      </c>
      <c r="Q195" s="101">
        <f t="shared" si="142"/>
        <v>623874.49074466771</v>
      </c>
      <c r="R195" s="82">
        <f t="shared" si="107"/>
        <v>2571430.0297786705</v>
      </c>
      <c r="S195" s="96"/>
      <c r="T195" s="97"/>
      <c r="U195" s="98"/>
      <c r="V195" s="5"/>
      <c r="W195" s="5"/>
    </row>
    <row r="196" spans="1:23" ht="103.5" customHeight="1">
      <c r="A196" s="36"/>
      <c r="B196" s="16" t="s">
        <v>328</v>
      </c>
      <c r="C196" s="16" t="s">
        <v>388</v>
      </c>
      <c r="D196" s="23" t="s">
        <v>144</v>
      </c>
      <c r="E196" s="81">
        <v>83.202178637499998</v>
      </c>
      <c r="F196" s="80">
        <v>83.202178637499998</v>
      </c>
      <c r="G196" s="80">
        <v>39.17</v>
      </c>
      <c r="H196" s="82">
        <v>46.42</v>
      </c>
      <c r="I196" s="99">
        <v>17274.21</v>
      </c>
      <c r="J196" s="100">
        <v>17274.21</v>
      </c>
      <c r="K196" s="100">
        <f>17274.21</f>
        <v>17274.21</v>
      </c>
      <c r="L196" s="100">
        <v>17274.21</v>
      </c>
      <c r="M196" s="82">
        <f t="shared" si="106"/>
        <v>69096.84</v>
      </c>
      <c r="N196" s="96">
        <f t="shared" si="139"/>
        <v>760621.10054168873</v>
      </c>
      <c r="O196" s="101">
        <f t="shared" si="140"/>
        <v>760621.10054168873</v>
      </c>
      <c r="P196" s="101">
        <f t="shared" si="141"/>
        <v>635383.07804168877</v>
      </c>
      <c r="Q196" s="101">
        <f t="shared" si="142"/>
        <v>635383.07804168877</v>
      </c>
      <c r="R196" s="82">
        <f t="shared" si="107"/>
        <v>2792008.357166755</v>
      </c>
      <c r="S196" s="96"/>
      <c r="T196" s="97"/>
      <c r="U196" s="98"/>
      <c r="V196" s="5"/>
      <c r="W196" s="5"/>
    </row>
    <row r="197" spans="1:23" ht="30.75" customHeight="1">
      <c r="A197" s="36"/>
      <c r="B197" s="16" t="s">
        <v>328</v>
      </c>
      <c r="C197" s="16" t="s">
        <v>387</v>
      </c>
      <c r="D197" s="23" t="s">
        <v>144</v>
      </c>
      <c r="E197" s="81">
        <v>83.202178637499998</v>
      </c>
      <c r="F197" s="80">
        <v>83.202178637499998</v>
      </c>
      <c r="G197" s="80">
        <v>37.5</v>
      </c>
      <c r="H197" s="82">
        <v>49.68</v>
      </c>
      <c r="I197" s="99">
        <v>14295.21</v>
      </c>
      <c r="J197" s="100">
        <v>14295.21</v>
      </c>
      <c r="K197" s="100">
        <f>14295.21</f>
        <v>14295.21</v>
      </c>
      <c r="L197" s="100">
        <v>14295.21</v>
      </c>
      <c r="M197" s="82">
        <f t="shared" si="106"/>
        <v>57180.84</v>
      </c>
      <c r="N197" s="96">
        <f t="shared" si="139"/>
        <v>653322.24108057632</v>
      </c>
      <c r="O197" s="101">
        <f t="shared" si="140"/>
        <v>653322.24108057632</v>
      </c>
      <c r="P197" s="101">
        <f t="shared" si="141"/>
        <v>479206.58328057633</v>
      </c>
      <c r="Q197" s="101">
        <f t="shared" si="142"/>
        <v>479206.58328057633</v>
      </c>
      <c r="R197" s="82">
        <f t="shared" si="107"/>
        <v>2265057.6487223054</v>
      </c>
      <c r="S197" s="96"/>
      <c r="T197" s="97"/>
      <c r="U197" s="98"/>
      <c r="V197" s="5"/>
      <c r="W197" s="5"/>
    </row>
    <row r="198" spans="1:23" ht="30.75" customHeight="1">
      <c r="A198" s="36"/>
      <c r="B198" s="16" t="s">
        <v>328</v>
      </c>
      <c r="C198" s="16" t="s">
        <v>331</v>
      </c>
      <c r="D198" s="23" t="s">
        <v>144</v>
      </c>
      <c r="E198" s="81">
        <v>90.460083475000005</v>
      </c>
      <c r="F198" s="80">
        <v>90.460083475000005</v>
      </c>
      <c r="G198" s="80">
        <v>37.5</v>
      </c>
      <c r="H198" s="82">
        <v>44.44</v>
      </c>
      <c r="I198" s="99">
        <v>1133.76</v>
      </c>
      <c r="J198" s="100">
        <v>932.49</v>
      </c>
      <c r="K198" s="100">
        <v>1150</v>
      </c>
      <c r="L198" s="100">
        <v>1150</v>
      </c>
      <c r="M198" s="82">
        <f t="shared" ref="M198:M255" si="143">I198+J198+K198+L198</f>
        <v>4366.25</v>
      </c>
      <c r="N198" s="96">
        <f t="shared" si="139"/>
        <v>60044.024240616003</v>
      </c>
      <c r="O198" s="101">
        <f t="shared" si="140"/>
        <v>49384.748239602755</v>
      </c>
      <c r="P198" s="101">
        <f t="shared" si="141"/>
        <v>52923.095996250006</v>
      </c>
      <c r="Q198" s="101">
        <f t="shared" si="142"/>
        <v>52923.095996250006</v>
      </c>
      <c r="R198" s="82">
        <f t="shared" ref="R198:R255" si="144">N198+O198+P198+Q198</f>
        <v>215274.96447271877</v>
      </c>
      <c r="S198" s="96"/>
      <c r="T198" s="97"/>
      <c r="U198" s="98"/>
      <c r="V198" s="5"/>
      <c r="W198" s="5"/>
    </row>
    <row r="199" spans="1:23" ht="30.75" customHeight="1">
      <c r="A199" s="36" t="s">
        <v>304</v>
      </c>
      <c r="B199" s="37" t="s">
        <v>305</v>
      </c>
      <c r="C199" s="16"/>
      <c r="D199" s="23"/>
      <c r="E199" s="81"/>
      <c r="F199" s="80"/>
      <c r="G199" s="80"/>
      <c r="H199" s="82"/>
      <c r="I199" s="102">
        <f t="shared" ref="I199:J199" si="145">SUM(I200:I203)</f>
        <v>24308.606</v>
      </c>
      <c r="J199" s="103">
        <f t="shared" si="145"/>
        <v>23670.790999999997</v>
      </c>
      <c r="K199" s="103">
        <f t="shared" ref="K199:L199" si="146">SUM(K200:K203)</f>
        <v>30094</v>
      </c>
      <c r="L199" s="103">
        <f t="shared" si="146"/>
        <v>30094</v>
      </c>
      <c r="M199" s="82">
        <f t="shared" si="143"/>
        <v>108167.397</v>
      </c>
      <c r="N199" s="96">
        <f>SUM(N200:N203)</f>
        <v>3779819.2833210011</v>
      </c>
      <c r="O199" s="101">
        <f>SUM(O200:O203)</f>
        <v>3671954.4781055017</v>
      </c>
      <c r="P199" s="101">
        <f t="shared" ref="P199:Q199" si="147">SUM(P200:P203)</f>
        <v>4408846.5824717544</v>
      </c>
      <c r="Q199" s="101">
        <f t="shared" si="147"/>
        <v>4408846.5824717544</v>
      </c>
      <c r="R199" s="82">
        <f t="shared" si="144"/>
        <v>16269466.926370012</v>
      </c>
      <c r="S199" s="96">
        <v>1619338.5341666664</v>
      </c>
      <c r="T199" s="97">
        <f>Q199/3</f>
        <v>1469615.5274905849</v>
      </c>
      <c r="U199" s="98">
        <f>R199+S199-T199</f>
        <v>16419189.933046093</v>
      </c>
      <c r="V199" s="5"/>
      <c r="W199" s="5"/>
    </row>
    <row r="200" spans="1:23" ht="30.75" customHeight="1">
      <c r="A200" s="36"/>
      <c r="B200" s="16" t="s">
        <v>61</v>
      </c>
      <c r="C200" s="16" t="s">
        <v>15</v>
      </c>
      <c r="D200" s="23" t="s">
        <v>144</v>
      </c>
      <c r="E200" s="81">
        <v>180.1856310675</v>
      </c>
      <c r="F200" s="80">
        <v>180.1856310675</v>
      </c>
      <c r="G200" s="80">
        <v>48</v>
      </c>
      <c r="H200" s="82">
        <v>56.88</v>
      </c>
      <c r="I200" s="99">
        <v>9413.7340000000004</v>
      </c>
      <c r="J200" s="100">
        <v>9065.5669999999991</v>
      </c>
      <c r="K200" s="100">
        <v>9780</v>
      </c>
      <c r="L200" s="100">
        <v>9780</v>
      </c>
      <c r="M200" s="82">
        <f t="shared" si="143"/>
        <v>38039.300999999999</v>
      </c>
      <c r="N200" s="96">
        <f>I200*(E200-G200)</f>
        <v>1244360.3694915811</v>
      </c>
      <c r="O200" s="101">
        <f>J200*(E200-G200)</f>
        <v>1198337.6948797025</v>
      </c>
      <c r="P200" s="101">
        <f>(F200-H200)*K200</f>
        <v>1205929.07184015</v>
      </c>
      <c r="Q200" s="101">
        <f>(F200-H200)*L200</f>
        <v>1205929.07184015</v>
      </c>
      <c r="R200" s="82">
        <f t="shared" si="144"/>
        <v>4854556.2080515837</v>
      </c>
      <c r="S200" s="96"/>
      <c r="T200" s="97"/>
      <c r="U200" s="98"/>
      <c r="V200" s="5"/>
      <c r="W200" s="5"/>
    </row>
    <row r="201" spans="1:23" ht="30.75" customHeight="1">
      <c r="A201" s="36"/>
      <c r="B201" s="16" t="s">
        <v>61</v>
      </c>
      <c r="C201" s="16" t="s">
        <v>15</v>
      </c>
      <c r="D201" s="23" t="s">
        <v>145</v>
      </c>
      <c r="E201" s="81">
        <v>246.42274978</v>
      </c>
      <c r="F201" s="80">
        <v>246.42274978</v>
      </c>
      <c r="G201" s="80">
        <v>59</v>
      </c>
      <c r="H201" s="82">
        <v>69.92</v>
      </c>
      <c r="I201" s="99">
        <v>6289.9259999999995</v>
      </c>
      <c r="J201" s="100">
        <v>5864.1149999999998</v>
      </c>
      <c r="K201" s="100">
        <v>7015.75</v>
      </c>
      <c r="L201" s="100">
        <v>7015.75</v>
      </c>
      <c r="M201" s="82">
        <f t="shared" si="143"/>
        <v>26185.540999999997</v>
      </c>
      <c r="N201" s="96">
        <f>I201*(E201-G201)</f>
        <v>1178875.2268327163</v>
      </c>
      <c r="O201" s="101">
        <f>J201*(E201-G201)</f>
        <v>1099068.5583261447</v>
      </c>
      <c r="P201" s="101">
        <f>(F201-H201)*K201</f>
        <v>1238299.1667690349</v>
      </c>
      <c r="Q201" s="101">
        <f>(F201-H201)*L201</f>
        <v>1238299.1667690349</v>
      </c>
      <c r="R201" s="82">
        <f t="shared" si="144"/>
        <v>4754542.1186969308</v>
      </c>
      <c r="S201" s="96"/>
      <c r="T201" s="97"/>
      <c r="U201" s="98"/>
      <c r="V201" s="5"/>
      <c r="W201" s="5"/>
    </row>
    <row r="202" spans="1:23" ht="30.75" customHeight="1">
      <c r="A202" s="36"/>
      <c r="B202" s="16" t="s">
        <v>60</v>
      </c>
      <c r="C202" s="16" t="s">
        <v>98</v>
      </c>
      <c r="D202" s="23" t="s">
        <v>144</v>
      </c>
      <c r="E202" s="81">
        <v>163.6426511825</v>
      </c>
      <c r="F202" s="80">
        <v>163.6426511825</v>
      </c>
      <c r="G202" s="80">
        <v>36.799999999999997</v>
      </c>
      <c r="H202" s="82">
        <v>44</v>
      </c>
      <c r="I202" s="99">
        <v>4130.38</v>
      </c>
      <c r="J202" s="100">
        <v>4254.8419999999996</v>
      </c>
      <c r="K202" s="100">
        <v>6773.75</v>
      </c>
      <c r="L202" s="100">
        <v>6773.75</v>
      </c>
      <c r="M202" s="82">
        <f t="shared" si="143"/>
        <v>21932.722000000002</v>
      </c>
      <c r="N202" s="96">
        <f>I202*(E202-G202)</f>
        <v>523908.3495911744</v>
      </c>
      <c r="O202" s="101">
        <f>J202*(E202-G202)</f>
        <v>539695.43964265066</v>
      </c>
      <c r="P202" s="101">
        <f>(F202-H202)*K202</f>
        <v>810429.40844745934</v>
      </c>
      <c r="Q202" s="101">
        <f>(F202-H202)*L202</f>
        <v>810429.40844745934</v>
      </c>
      <c r="R202" s="82">
        <f t="shared" si="144"/>
        <v>2684462.6061287438</v>
      </c>
      <c r="S202" s="96"/>
      <c r="T202" s="97"/>
      <c r="U202" s="98"/>
      <c r="V202" s="5"/>
      <c r="W202" s="5"/>
    </row>
    <row r="203" spans="1:23" ht="30.75" customHeight="1">
      <c r="A203" s="36"/>
      <c r="B203" s="16" t="s">
        <v>60</v>
      </c>
      <c r="C203" s="16" t="s">
        <v>98</v>
      </c>
      <c r="D203" s="23" t="s">
        <v>145</v>
      </c>
      <c r="E203" s="81">
        <v>235.76074878000003</v>
      </c>
      <c r="F203" s="80">
        <v>235.76074878000003</v>
      </c>
      <c r="G203" s="80">
        <v>49.67</v>
      </c>
      <c r="H203" s="82">
        <v>58.86</v>
      </c>
      <c r="I203" s="99">
        <v>4474.5659999999998</v>
      </c>
      <c r="J203" s="100">
        <v>4486.2669999999998</v>
      </c>
      <c r="K203" s="100">
        <v>6524.5</v>
      </c>
      <c r="L203" s="100">
        <v>6524.5</v>
      </c>
      <c r="M203" s="82">
        <f t="shared" si="143"/>
        <v>22009.832999999999</v>
      </c>
      <c r="N203" s="96">
        <f>I203*(E203-G203)</f>
        <v>832675.33740552946</v>
      </c>
      <c r="O203" s="101">
        <f>J203*(E203-G203)</f>
        <v>834852.78525700432</v>
      </c>
      <c r="P203" s="101">
        <f>(F203-H203)*K203</f>
        <v>1154188.9354151101</v>
      </c>
      <c r="Q203" s="101">
        <f>(F203-H203)*L203</f>
        <v>1154188.9354151101</v>
      </c>
      <c r="R203" s="82">
        <f t="shared" si="144"/>
        <v>3975905.9934927537</v>
      </c>
      <c r="S203" s="96"/>
      <c r="T203" s="97"/>
      <c r="U203" s="98"/>
      <c r="V203" s="5"/>
      <c r="W203" s="5"/>
    </row>
    <row r="204" spans="1:23" ht="30.75" customHeight="1">
      <c r="A204" s="36" t="s">
        <v>96</v>
      </c>
      <c r="B204" s="37" t="s">
        <v>95</v>
      </c>
      <c r="C204" s="16"/>
      <c r="D204" s="23"/>
      <c r="E204" s="81"/>
      <c r="F204" s="80"/>
      <c r="G204" s="80"/>
      <c r="H204" s="82"/>
      <c r="I204" s="102">
        <f t="shared" ref="I204:J204" si="148">SUM(I205:I206)</f>
        <v>16492.32</v>
      </c>
      <c r="J204" s="103">
        <f t="shared" si="148"/>
        <v>16312.993999999999</v>
      </c>
      <c r="K204" s="103">
        <f t="shared" ref="K204:L204" si="149">SUM(K205:K206)</f>
        <v>14229.75</v>
      </c>
      <c r="L204" s="103">
        <f t="shared" si="149"/>
        <v>14229.75</v>
      </c>
      <c r="M204" s="82">
        <f t="shared" si="143"/>
        <v>61264.813999999998</v>
      </c>
      <c r="N204" s="96">
        <f>SUM(N205:N206)</f>
        <v>1242061.4535670853</v>
      </c>
      <c r="O204" s="101">
        <f>SUM(O205:O206)</f>
        <v>1227669.6440635575</v>
      </c>
      <c r="P204" s="101">
        <f t="shared" ref="P204:Q204" si="150">SUM(P205:P206)</f>
        <v>739298.89866778045</v>
      </c>
      <c r="Q204" s="101">
        <f t="shared" si="150"/>
        <v>739298.89866778045</v>
      </c>
      <c r="R204" s="82">
        <f t="shared" si="144"/>
        <v>3948328.8949662037</v>
      </c>
      <c r="S204" s="96">
        <v>374695.60166666663</v>
      </c>
      <c r="T204" s="97">
        <f>Q204/3</f>
        <v>246432.96622259347</v>
      </c>
      <c r="U204" s="98">
        <f>R204+S204-T204</f>
        <v>4076591.5304102767</v>
      </c>
      <c r="V204" s="5"/>
      <c r="W204" s="5"/>
    </row>
    <row r="205" spans="1:23" ht="55.5" customHeight="1">
      <c r="A205" s="36"/>
      <c r="B205" s="16" t="s">
        <v>332</v>
      </c>
      <c r="C205" s="16" t="s">
        <v>333</v>
      </c>
      <c r="D205" s="23" t="s">
        <v>144</v>
      </c>
      <c r="E205" s="81">
        <v>144.655661595</v>
      </c>
      <c r="F205" s="80">
        <v>144.655661595</v>
      </c>
      <c r="G205" s="80">
        <v>83</v>
      </c>
      <c r="H205" s="82">
        <v>98.36</v>
      </c>
      <c r="I205" s="99">
        <v>9839.8369999999995</v>
      </c>
      <c r="J205" s="100">
        <v>9759.030999999999</v>
      </c>
      <c r="K205" s="100">
        <v>10039</v>
      </c>
      <c r="L205" s="100">
        <v>10039</v>
      </c>
      <c r="M205" s="82">
        <f t="shared" si="143"/>
        <v>39676.868000000002</v>
      </c>
      <c r="N205" s="96">
        <f>I205*(E205-G205)</f>
        <v>606681.66022195993</v>
      </c>
      <c r="O205" s="101">
        <f>J205*(E205-G205)</f>
        <v>601699.51283111435</v>
      </c>
      <c r="P205" s="101">
        <f>(F205-H205)*K205</f>
        <v>464762.14675220498</v>
      </c>
      <c r="Q205" s="101">
        <f>(F205-H205)*L205</f>
        <v>464762.14675220498</v>
      </c>
      <c r="R205" s="82">
        <f t="shared" si="144"/>
        <v>2137905.4665574841</v>
      </c>
      <c r="S205" s="96"/>
      <c r="T205" s="97"/>
      <c r="U205" s="98"/>
      <c r="V205" s="5"/>
      <c r="W205" s="5"/>
    </row>
    <row r="206" spans="1:23" ht="57.75" customHeight="1">
      <c r="A206" s="36"/>
      <c r="B206" s="16" t="s">
        <v>332</v>
      </c>
      <c r="C206" s="16" t="s">
        <v>333</v>
      </c>
      <c r="D206" s="23" t="s">
        <v>145</v>
      </c>
      <c r="E206" s="81">
        <v>257.66017166749998</v>
      </c>
      <c r="F206" s="80">
        <v>257.66017166749998</v>
      </c>
      <c r="G206" s="80">
        <v>162.15</v>
      </c>
      <c r="H206" s="82">
        <v>192.15</v>
      </c>
      <c r="I206" s="99">
        <v>6652.4830000000002</v>
      </c>
      <c r="J206" s="100">
        <v>6553.9629999999997</v>
      </c>
      <c r="K206" s="100">
        <v>4190.75</v>
      </c>
      <c r="L206" s="100">
        <v>4190.75</v>
      </c>
      <c r="M206" s="82">
        <f t="shared" si="143"/>
        <v>21587.946</v>
      </c>
      <c r="N206" s="96">
        <f>I206*(E206-G206)</f>
        <v>635379.79334512528</v>
      </c>
      <c r="O206" s="101">
        <f>J206*(E206-G206)</f>
        <v>625970.13123244315</v>
      </c>
      <c r="P206" s="101">
        <f>(F206-H206)*K206</f>
        <v>274536.75191557553</v>
      </c>
      <c r="Q206" s="101">
        <f>(F206-H206)*L206</f>
        <v>274536.75191557553</v>
      </c>
      <c r="R206" s="82">
        <f t="shared" si="144"/>
        <v>1810423.4284087194</v>
      </c>
      <c r="S206" s="96"/>
      <c r="T206" s="97"/>
      <c r="U206" s="98"/>
      <c r="V206" s="5"/>
      <c r="W206" s="5"/>
    </row>
    <row r="207" spans="1:23" ht="30.75" customHeight="1">
      <c r="A207" s="36" t="s">
        <v>94</v>
      </c>
      <c r="B207" s="37" t="s">
        <v>93</v>
      </c>
      <c r="C207" s="16"/>
      <c r="D207" s="23"/>
      <c r="E207" s="81"/>
      <c r="F207" s="80"/>
      <c r="G207" s="80"/>
      <c r="H207" s="82"/>
      <c r="I207" s="102">
        <f t="shared" ref="I207:J207" si="151">SUM(I208)</f>
        <v>4323.857</v>
      </c>
      <c r="J207" s="103">
        <f t="shared" si="151"/>
        <v>4582.2860000000001</v>
      </c>
      <c r="K207" s="103">
        <f t="shared" ref="K207:L207" si="152">SUM(K208)</f>
        <v>5600</v>
      </c>
      <c r="L207" s="103">
        <f t="shared" si="152"/>
        <v>4707</v>
      </c>
      <c r="M207" s="82">
        <f t="shared" si="143"/>
        <v>19213.143</v>
      </c>
      <c r="N207" s="95">
        <f>SUM(N208)</f>
        <v>146257.15645281208</v>
      </c>
      <c r="O207" s="80">
        <f>SUM(O208)</f>
        <v>154998.67835905086</v>
      </c>
      <c r="P207" s="80">
        <f t="shared" ref="P207:Q207" si="153">SUM(P208)</f>
        <v>144343.48836600003</v>
      </c>
      <c r="Q207" s="80">
        <f t="shared" si="153"/>
        <v>121325.85709620753</v>
      </c>
      <c r="R207" s="82">
        <f t="shared" si="144"/>
        <v>566925.18027407047</v>
      </c>
      <c r="S207" s="96">
        <v>59229.75</v>
      </c>
      <c r="T207" s="97">
        <f>Q207/3</f>
        <v>40441.952365402511</v>
      </c>
      <c r="U207" s="98">
        <f>R207+S207-T207</f>
        <v>585712.97790866799</v>
      </c>
      <c r="V207" s="5"/>
      <c r="W207" s="5"/>
    </row>
    <row r="208" spans="1:23" ht="40.5" customHeight="1">
      <c r="A208" s="36"/>
      <c r="B208" s="16" t="s">
        <v>328</v>
      </c>
      <c r="C208" s="16" t="s">
        <v>334</v>
      </c>
      <c r="D208" s="23" t="s">
        <v>144</v>
      </c>
      <c r="E208" s="81">
        <v>77.325622922500003</v>
      </c>
      <c r="F208" s="80">
        <v>77.325622922500003</v>
      </c>
      <c r="G208" s="80">
        <v>43.5</v>
      </c>
      <c r="H208" s="82">
        <v>51.55</v>
      </c>
      <c r="I208" s="99">
        <v>4323.857</v>
      </c>
      <c r="J208" s="100">
        <v>4582.2860000000001</v>
      </c>
      <c r="K208" s="100">
        <v>5600</v>
      </c>
      <c r="L208" s="100">
        <v>4707</v>
      </c>
      <c r="M208" s="82">
        <f t="shared" si="143"/>
        <v>19213.143</v>
      </c>
      <c r="N208" s="96">
        <f>I208*(E208-G208)</f>
        <v>146257.15645281208</v>
      </c>
      <c r="O208" s="101">
        <f>J208*(E208-G208)</f>
        <v>154998.67835905086</v>
      </c>
      <c r="P208" s="101">
        <f>(F208-H208)*K208</f>
        <v>144343.48836600003</v>
      </c>
      <c r="Q208" s="101">
        <f>(F208-H208)*L208</f>
        <v>121325.85709620753</v>
      </c>
      <c r="R208" s="82">
        <f t="shared" si="144"/>
        <v>566925.18027407047</v>
      </c>
      <c r="S208" s="96"/>
      <c r="T208" s="97"/>
      <c r="U208" s="98"/>
      <c r="V208" s="5"/>
      <c r="W208" s="5"/>
    </row>
    <row r="209" spans="1:23" ht="30.75" customHeight="1">
      <c r="A209" s="36" t="s">
        <v>206</v>
      </c>
      <c r="B209" s="37" t="s">
        <v>207</v>
      </c>
      <c r="C209" s="16"/>
      <c r="D209" s="23"/>
      <c r="E209" s="81"/>
      <c r="F209" s="80"/>
      <c r="G209" s="80"/>
      <c r="H209" s="82"/>
      <c r="I209" s="102">
        <f t="shared" ref="I209:J209" si="154">SUM(I210:I211)</f>
        <v>120707.23300000001</v>
      </c>
      <c r="J209" s="103">
        <f t="shared" si="154"/>
        <v>112662.666</v>
      </c>
      <c r="K209" s="103">
        <f t="shared" ref="K209:L209" si="155">SUM(K210:K211)</f>
        <v>98404.222999999998</v>
      </c>
      <c r="L209" s="103">
        <f t="shared" si="155"/>
        <v>107233.87599999999</v>
      </c>
      <c r="M209" s="82">
        <f t="shared" si="143"/>
        <v>439007.99799999996</v>
      </c>
      <c r="N209" s="96">
        <f>SUM(N210:N211)</f>
        <v>2129054.2912871754</v>
      </c>
      <c r="O209" s="101">
        <f>SUM(O210:O211)</f>
        <v>1986847.9421055538</v>
      </c>
      <c r="P209" s="101">
        <f t="shared" ref="P209:Q209" si="156">SUM(P210:P211)</f>
        <v>671544.56604013185</v>
      </c>
      <c r="Q209" s="101">
        <f t="shared" si="156"/>
        <v>671544.56604013185</v>
      </c>
      <c r="R209" s="82">
        <f t="shared" si="144"/>
        <v>5458991.3654729938</v>
      </c>
      <c r="S209" s="96">
        <v>507768.60749999993</v>
      </c>
      <c r="T209" s="97">
        <f>Q209/3</f>
        <v>223848.18868004394</v>
      </c>
      <c r="U209" s="98">
        <f>R209+S209-T209</f>
        <v>5742911.7842929494</v>
      </c>
      <c r="V209" s="5"/>
      <c r="W209" s="5"/>
    </row>
    <row r="210" spans="1:23" ht="30.75" customHeight="1">
      <c r="A210" s="36"/>
      <c r="B210" s="16" t="s">
        <v>56</v>
      </c>
      <c r="C210" s="16" t="s">
        <v>208</v>
      </c>
      <c r="D210" s="23" t="s">
        <v>144</v>
      </c>
      <c r="E210" s="81">
        <v>48.5</v>
      </c>
      <c r="F210" s="80">
        <v>48.5</v>
      </c>
      <c r="G210" s="80">
        <v>40.729999999999997</v>
      </c>
      <c r="H210" s="82">
        <v>48.5</v>
      </c>
      <c r="I210" s="99">
        <v>60758.381000000001</v>
      </c>
      <c r="J210" s="100">
        <v>56724.971999999994</v>
      </c>
      <c r="K210" s="100">
        <v>48768.972999999998</v>
      </c>
      <c r="L210" s="100">
        <v>57598.625999999997</v>
      </c>
      <c r="M210" s="82">
        <f t="shared" si="143"/>
        <v>223850.95199999999</v>
      </c>
      <c r="N210" s="96">
        <f>I210*(E210-G210)</f>
        <v>472092.62037000019</v>
      </c>
      <c r="O210" s="101">
        <f>J210*(E210-G210)</f>
        <v>440753.03244000016</v>
      </c>
      <c r="P210" s="101">
        <f>(F210-H210)*K210</f>
        <v>0</v>
      </c>
      <c r="Q210" s="101">
        <f>(F210-H210)*L210</f>
        <v>0</v>
      </c>
      <c r="R210" s="82">
        <f t="shared" si="144"/>
        <v>912845.65281000035</v>
      </c>
      <c r="S210" s="96"/>
      <c r="T210" s="97"/>
      <c r="U210" s="98"/>
      <c r="V210" s="5"/>
      <c r="W210" s="5"/>
    </row>
    <row r="211" spans="1:23" ht="30.75" customHeight="1">
      <c r="A211" s="36"/>
      <c r="B211" s="16" t="s">
        <v>56</v>
      </c>
      <c r="C211" s="16" t="s">
        <v>208</v>
      </c>
      <c r="D211" s="23" t="s">
        <v>145</v>
      </c>
      <c r="E211" s="81">
        <v>60.109589677499997</v>
      </c>
      <c r="F211" s="80">
        <v>60.109589677499997</v>
      </c>
      <c r="G211" s="80">
        <v>32.47</v>
      </c>
      <c r="H211" s="82">
        <v>46.58</v>
      </c>
      <c r="I211" s="99">
        <v>59948.852000000006</v>
      </c>
      <c r="J211" s="100">
        <v>55937.694000000003</v>
      </c>
      <c r="K211" s="100">
        <v>49635.25</v>
      </c>
      <c r="L211" s="100">
        <v>49635.25</v>
      </c>
      <c r="M211" s="82">
        <f t="shared" si="143"/>
        <v>215157.046</v>
      </c>
      <c r="N211" s="96">
        <f>I211*(E211-G211)</f>
        <v>1656961.6709171752</v>
      </c>
      <c r="O211" s="101">
        <f>J211*(E211-G211)</f>
        <v>1546094.9096655536</v>
      </c>
      <c r="P211" s="101">
        <f>(F211-H211)*K211</f>
        <v>671544.56604013185</v>
      </c>
      <c r="Q211" s="101">
        <f>(F211-H211)*L211</f>
        <v>671544.56604013185</v>
      </c>
      <c r="R211" s="82">
        <f t="shared" si="144"/>
        <v>4546145.7126629921</v>
      </c>
      <c r="S211" s="96"/>
      <c r="T211" s="97"/>
      <c r="U211" s="98"/>
      <c r="V211" s="5"/>
      <c r="W211" s="5"/>
    </row>
    <row r="212" spans="1:23" ht="30.75" customHeight="1">
      <c r="A212" s="36" t="s">
        <v>209</v>
      </c>
      <c r="B212" s="37" t="s">
        <v>210</v>
      </c>
      <c r="C212" s="16"/>
      <c r="D212" s="23"/>
      <c r="E212" s="81"/>
      <c r="F212" s="80"/>
      <c r="G212" s="80"/>
      <c r="H212" s="82"/>
      <c r="I212" s="99">
        <f t="shared" ref="I212:J212" si="157">SUM(I213:I214)</f>
        <v>4981.2749999999996</v>
      </c>
      <c r="J212" s="100">
        <f t="shared" si="157"/>
        <v>4809.2469999999994</v>
      </c>
      <c r="K212" s="100">
        <f t="shared" ref="K212:L212" si="158">SUM(K213:K214)</f>
        <v>7289.5</v>
      </c>
      <c r="L212" s="100">
        <f t="shared" si="158"/>
        <v>7289.5</v>
      </c>
      <c r="M212" s="82">
        <f t="shared" si="143"/>
        <v>24369.521999999997</v>
      </c>
      <c r="N212" s="96">
        <f>SUM(N213:N214)</f>
        <v>1402115.2515501475</v>
      </c>
      <c r="O212" s="101">
        <f>SUM(O213:O214)</f>
        <v>1342268.2446416556</v>
      </c>
      <c r="P212" s="101">
        <f>SUM(P213:P214)</f>
        <v>2355929.9316104189</v>
      </c>
      <c r="Q212" s="101">
        <f t="shared" ref="Q212" si="159">SUM(Q213:Q214)</f>
        <v>2355929.9316104189</v>
      </c>
      <c r="R212" s="82">
        <f t="shared" si="144"/>
        <v>7456243.3594126403</v>
      </c>
      <c r="S212" s="96">
        <v>846033.79416666657</v>
      </c>
      <c r="T212" s="97">
        <f>Q212/3</f>
        <v>785309.97720347298</v>
      </c>
      <c r="U212" s="98">
        <f>R212+S212-T212</f>
        <v>7516967.1763758343</v>
      </c>
      <c r="V212" s="5"/>
      <c r="W212" s="5"/>
    </row>
    <row r="213" spans="1:23" ht="30.75" customHeight="1">
      <c r="A213" s="36"/>
      <c r="B213" s="16" t="s">
        <v>42</v>
      </c>
      <c r="C213" s="16" t="s">
        <v>71</v>
      </c>
      <c r="D213" s="23" t="s">
        <v>144</v>
      </c>
      <c r="E213" s="81">
        <v>501.93332935000001</v>
      </c>
      <c r="F213" s="80">
        <v>501.93332935000001</v>
      </c>
      <c r="G213" s="80">
        <v>38</v>
      </c>
      <c r="H213" s="82">
        <v>45.03</v>
      </c>
      <c r="I213" s="99">
        <v>1991.1879999999996</v>
      </c>
      <c r="J213" s="100">
        <v>1884.835</v>
      </c>
      <c r="K213" s="100">
        <v>4070.75</v>
      </c>
      <c r="L213" s="100">
        <v>4070.75</v>
      </c>
      <c r="M213" s="82">
        <f t="shared" si="143"/>
        <v>12017.522999999999</v>
      </c>
      <c r="N213" s="96">
        <f>I213*(E213-G213)</f>
        <v>923778.47820176766</v>
      </c>
      <c r="O213" s="101">
        <f>J213*(E213-G213)</f>
        <v>874437.77682540729</v>
      </c>
      <c r="P213" s="101">
        <f>(F213-H213)*K213</f>
        <v>1859939.2279515127</v>
      </c>
      <c r="Q213" s="101">
        <f>(F213-H213)*L213</f>
        <v>1859939.2279515127</v>
      </c>
      <c r="R213" s="82">
        <f t="shared" si="144"/>
        <v>5518094.7109302003</v>
      </c>
      <c r="S213" s="96"/>
      <c r="T213" s="97"/>
      <c r="U213" s="98"/>
      <c r="V213" s="5"/>
      <c r="W213" s="5"/>
    </row>
    <row r="214" spans="1:23" ht="30.75" customHeight="1">
      <c r="A214" s="36"/>
      <c r="B214" s="16" t="s">
        <v>42</v>
      </c>
      <c r="C214" s="16" t="s">
        <v>71</v>
      </c>
      <c r="D214" s="23" t="s">
        <v>145</v>
      </c>
      <c r="E214" s="81">
        <v>191.09419919499999</v>
      </c>
      <c r="F214" s="80">
        <v>191.09419919499999</v>
      </c>
      <c r="G214" s="80">
        <v>31.12</v>
      </c>
      <c r="H214" s="82">
        <v>37</v>
      </c>
      <c r="I214" s="99">
        <v>2990.087</v>
      </c>
      <c r="J214" s="100">
        <v>2924.4119999999998</v>
      </c>
      <c r="K214" s="100">
        <v>3218.75</v>
      </c>
      <c r="L214" s="100">
        <v>3218.75</v>
      </c>
      <c r="M214" s="82">
        <f t="shared" si="143"/>
        <v>12351.999</v>
      </c>
      <c r="N214" s="96">
        <f>I214*(E214-G214)</f>
        <v>478336.77334837994</v>
      </c>
      <c r="O214" s="101">
        <f>J214*(E214-G214)</f>
        <v>467830.46781624825</v>
      </c>
      <c r="P214" s="101">
        <f>(F214-H214)*K214</f>
        <v>495990.70365890622</v>
      </c>
      <c r="Q214" s="101">
        <f>(F214-H214)*L214</f>
        <v>495990.70365890622</v>
      </c>
      <c r="R214" s="82">
        <f t="shared" si="144"/>
        <v>1938148.6484824407</v>
      </c>
      <c r="S214" s="96"/>
      <c r="T214" s="97"/>
      <c r="U214" s="98"/>
      <c r="V214" s="5"/>
      <c r="W214" s="5"/>
    </row>
    <row r="215" spans="1:23" ht="30.75" customHeight="1">
      <c r="A215" s="36" t="s">
        <v>211</v>
      </c>
      <c r="B215" s="37" t="s">
        <v>212</v>
      </c>
      <c r="C215" s="16"/>
      <c r="D215" s="23"/>
      <c r="E215" s="81"/>
      <c r="F215" s="80"/>
      <c r="G215" s="80"/>
      <c r="H215" s="82"/>
      <c r="I215" s="102">
        <f t="shared" ref="I215:J215" si="160">SUM(I216)</f>
        <v>6380.982</v>
      </c>
      <c r="J215" s="103">
        <f t="shared" si="160"/>
        <v>5721.5110000000004</v>
      </c>
      <c r="K215" s="103">
        <f t="shared" ref="K215:L215" si="161">SUM(K216)</f>
        <v>5303.5</v>
      </c>
      <c r="L215" s="103">
        <f t="shared" si="161"/>
        <v>5303.5</v>
      </c>
      <c r="M215" s="82">
        <f t="shared" si="143"/>
        <v>22709.493000000002</v>
      </c>
      <c r="N215" s="96">
        <f>SUM(N216)</f>
        <v>222501.27636011422</v>
      </c>
      <c r="O215" s="101">
        <f>SUM(O216)</f>
        <v>199505.89113218524</v>
      </c>
      <c r="P215" s="101">
        <f t="shared" ref="P215:Q215" si="162">SUM(P216)</f>
        <v>146479.70616554254</v>
      </c>
      <c r="Q215" s="101">
        <f t="shared" si="162"/>
        <v>146479.70616554254</v>
      </c>
      <c r="R215" s="82">
        <f t="shared" si="144"/>
        <v>714966.57982338453</v>
      </c>
      <c r="S215" s="96">
        <v>64985.553333333344</v>
      </c>
      <c r="T215" s="97">
        <f>Q215/3</f>
        <v>48826.568721847514</v>
      </c>
      <c r="U215" s="98">
        <f>R215+S215-T215</f>
        <v>731125.56443487038</v>
      </c>
      <c r="V215" s="5"/>
      <c r="W215" s="5"/>
    </row>
    <row r="216" spans="1:23" ht="30.75" customHeight="1">
      <c r="A216" s="36"/>
      <c r="B216" s="16" t="s">
        <v>45</v>
      </c>
      <c r="C216" s="16" t="s">
        <v>91</v>
      </c>
      <c r="D216" s="23" t="s">
        <v>144</v>
      </c>
      <c r="E216" s="81">
        <v>65.619441155000004</v>
      </c>
      <c r="F216" s="80">
        <v>65.619441155000004</v>
      </c>
      <c r="G216" s="80">
        <v>30.75</v>
      </c>
      <c r="H216" s="82">
        <v>38</v>
      </c>
      <c r="I216" s="99">
        <v>6380.982</v>
      </c>
      <c r="J216" s="100">
        <v>5721.5110000000004</v>
      </c>
      <c r="K216" s="100">
        <v>5303.5</v>
      </c>
      <c r="L216" s="100">
        <v>5303.5</v>
      </c>
      <c r="M216" s="82">
        <f t="shared" si="143"/>
        <v>22709.493000000002</v>
      </c>
      <c r="N216" s="96">
        <f>I216*(E216-G216)</f>
        <v>222501.27636011422</v>
      </c>
      <c r="O216" s="101">
        <f>J216*(E216-G216)</f>
        <v>199505.89113218524</v>
      </c>
      <c r="P216" s="101">
        <f>(F216-H216)*K216</f>
        <v>146479.70616554254</v>
      </c>
      <c r="Q216" s="101">
        <f>(F216-H216)*L216</f>
        <v>146479.70616554254</v>
      </c>
      <c r="R216" s="82">
        <f t="shared" si="144"/>
        <v>714966.57982338453</v>
      </c>
      <c r="S216" s="96"/>
      <c r="T216" s="97"/>
      <c r="U216" s="98"/>
      <c r="V216" s="5"/>
      <c r="W216" s="5"/>
    </row>
    <row r="217" spans="1:23" ht="30.75" customHeight="1">
      <c r="A217" s="36">
        <v>2911005590</v>
      </c>
      <c r="B217" s="37" t="s">
        <v>213</v>
      </c>
      <c r="C217" s="16"/>
      <c r="D217" s="23"/>
      <c r="E217" s="81"/>
      <c r="F217" s="80"/>
      <c r="G217" s="80"/>
      <c r="H217" s="82"/>
      <c r="I217" s="102">
        <f t="shared" ref="I217:J217" si="163">SUM(I218)</f>
        <v>25243.372000000003</v>
      </c>
      <c r="J217" s="103">
        <f t="shared" si="163"/>
        <v>26777.228000000003</v>
      </c>
      <c r="K217" s="103">
        <f t="shared" ref="K217:L217" si="164">SUM(K218)</f>
        <v>25370.5</v>
      </c>
      <c r="L217" s="103">
        <f t="shared" si="164"/>
        <v>25370.5</v>
      </c>
      <c r="M217" s="82">
        <f t="shared" si="143"/>
        <v>102761.60000000001</v>
      </c>
      <c r="N217" s="95">
        <f>SUM(N218)</f>
        <v>553839.58168000006</v>
      </c>
      <c r="O217" s="80">
        <f>SUM(O218)</f>
        <v>587492.38231999998</v>
      </c>
      <c r="P217" s="80">
        <f t="shared" ref="P217:Q217" si="165">SUM(P218)</f>
        <v>223481.44136921744</v>
      </c>
      <c r="Q217" s="80">
        <f t="shared" si="165"/>
        <v>223481.44136921744</v>
      </c>
      <c r="R217" s="82">
        <f t="shared" si="144"/>
        <v>1588294.8467384349</v>
      </c>
      <c r="S217" s="95">
        <v>185542.92333333331</v>
      </c>
      <c r="T217" s="80">
        <f>Q217/3</f>
        <v>74493.813789739143</v>
      </c>
      <c r="U217" s="98">
        <f>R217+S217-T217</f>
        <v>1699343.9562820292</v>
      </c>
      <c r="V217" s="5"/>
      <c r="W217" s="5"/>
    </row>
    <row r="218" spans="1:23" ht="30.75" customHeight="1">
      <c r="A218" s="36"/>
      <c r="B218" s="16" t="s">
        <v>92</v>
      </c>
      <c r="C218" s="16" t="s">
        <v>214</v>
      </c>
      <c r="D218" s="23" t="s">
        <v>144</v>
      </c>
      <c r="E218" s="81">
        <v>91.11</v>
      </c>
      <c r="F218" s="80">
        <v>90.778712534999997</v>
      </c>
      <c r="G218" s="80">
        <v>69.17</v>
      </c>
      <c r="H218" s="82">
        <v>81.97</v>
      </c>
      <c r="I218" s="99">
        <v>25243.372000000003</v>
      </c>
      <c r="J218" s="100">
        <v>26777.228000000003</v>
      </c>
      <c r="K218" s="100">
        <v>25370.5</v>
      </c>
      <c r="L218" s="100">
        <v>25370.5</v>
      </c>
      <c r="M218" s="82">
        <f t="shared" si="143"/>
        <v>102761.60000000001</v>
      </c>
      <c r="N218" s="96">
        <f>I218*(E218-G218)</f>
        <v>553839.58168000006</v>
      </c>
      <c r="O218" s="101">
        <f>J218*(E218-G218)</f>
        <v>587492.38231999998</v>
      </c>
      <c r="P218" s="101">
        <f>(F218-H218)*K218</f>
        <v>223481.44136921744</v>
      </c>
      <c r="Q218" s="101">
        <f>(F218-H218)*L218</f>
        <v>223481.44136921744</v>
      </c>
      <c r="R218" s="82">
        <f t="shared" si="144"/>
        <v>1588294.8467384349</v>
      </c>
      <c r="S218" s="96"/>
      <c r="T218" s="97"/>
      <c r="U218" s="98"/>
      <c r="V218" s="5"/>
      <c r="W218" s="5"/>
    </row>
    <row r="219" spans="1:23" ht="30.75" customHeight="1">
      <c r="A219" s="36" t="s">
        <v>90</v>
      </c>
      <c r="B219" s="37" t="s">
        <v>89</v>
      </c>
      <c r="C219" s="16"/>
      <c r="D219" s="23"/>
      <c r="E219" s="81"/>
      <c r="F219" s="80"/>
      <c r="G219" s="80"/>
      <c r="H219" s="82"/>
      <c r="I219" s="102">
        <f t="shared" ref="I219" si="166">SUM(I220:I222)</f>
        <v>6170.0349999999999</v>
      </c>
      <c r="J219" s="103">
        <f>SUM(J220:J222)</f>
        <v>6626.6299999999992</v>
      </c>
      <c r="K219" s="103">
        <f t="shared" ref="K219:L219" si="167">SUM(K220:K222)</f>
        <v>5557</v>
      </c>
      <c r="L219" s="103">
        <f t="shared" si="167"/>
        <v>5558</v>
      </c>
      <c r="M219" s="82">
        <f t="shared" si="143"/>
        <v>23911.665000000001</v>
      </c>
      <c r="N219" s="95">
        <f>SUM(N220:N222)</f>
        <v>1212679.3409347585</v>
      </c>
      <c r="O219" s="80">
        <f>SUM(O220:O222)</f>
        <v>1319280.6769216079</v>
      </c>
      <c r="P219" s="80">
        <f t="shared" ref="P219:Q219" si="168">SUM(P220:P222)</f>
        <v>1000643.2027514849</v>
      </c>
      <c r="Q219" s="80">
        <f t="shared" si="168"/>
        <v>1000839.4891629899</v>
      </c>
      <c r="R219" s="82">
        <f t="shared" si="144"/>
        <v>4533442.7097708415</v>
      </c>
      <c r="S219" s="95">
        <v>386781.3</v>
      </c>
      <c r="T219" s="80">
        <f>Q219/3</f>
        <v>333613.16305432998</v>
      </c>
      <c r="U219" s="98">
        <f>R219+S219-T219</f>
        <v>4586610.8467165111</v>
      </c>
      <c r="V219" s="5"/>
      <c r="W219" s="5"/>
    </row>
    <row r="220" spans="1:23" ht="37.5" customHeight="1">
      <c r="A220" s="36"/>
      <c r="B220" s="16" t="s">
        <v>293</v>
      </c>
      <c r="C220" s="16" t="s">
        <v>311</v>
      </c>
      <c r="D220" s="23" t="s">
        <v>175</v>
      </c>
      <c r="E220" s="81">
        <v>289.10641150499998</v>
      </c>
      <c r="F220" s="80">
        <v>289.10641150499998</v>
      </c>
      <c r="G220" s="80">
        <v>78.33</v>
      </c>
      <c r="H220" s="82">
        <v>92.82</v>
      </c>
      <c r="I220" s="99">
        <v>3587.1839999999993</v>
      </c>
      <c r="J220" s="100">
        <v>4032.268</v>
      </c>
      <c r="K220" s="100">
        <v>3310</v>
      </c>
      <c r="L220" s="100">
        <v>3310</v>
      </c>
      <c r="M220" s="82">
        <f t="shared" si="143"/>
        <v>14239.451999999999</v>
      </c>
      <c r="N220" s="96">
        <f>I220*(E220-G220)</f>
        <v>756093.77092815179</v>
      </c>
      <c r="O220" s="101">
        <f>J220*(E220-G220)</f>
        <v>849906.97926644329</v>
      </c>
      <c r="P220" s="101">
        <f>(F220-H220)*K220</f>
        <v>649708.02208154998</v>
      </c>
      <c r="Q220" s="101">
        <f>(F220-H220)*L220</f>
        <v>649708.02208154998</v>
      </c>
      <c r="R220" s="82">
        <f t="shared" si="144"/>
        <v>2905416.7943576956</v>
      </c>
      <c r="S220" s="96"/>
      <c r="T220" s="97"/>
      <c r="U220" s="98"/>
      <c r="V220" s="5"/>
      <c r="W220" s="5"/>
    </row>
    <row r="221" spans="1:23" ht="37.5" customHeight="1">
      <c r="A221" s="36"/>
      <c r="B221" s="16" t="s">
        <v>293</v>
      </c>
      <c r="C221" s="16" t="s">
        <v>312</v>
      </c>
      <c r="D221" s="23" t="s">
        <v>175</v>
      </c>
      <c r="E221" s="81">
        <v>289.10641150499998</v>
      </c>
      <c r="F221" s="80">
        <v>289.10641150499998</v>
      </c>
      <c r="G221" s="80">
        <v>78.33</v>
      </c>
      <c r="H221" s="82">
        <v>92.82</v>
      </c>
      <c r="I221" s="99">
        <v>1512.6089999999999</v>
      </c>
      <c r="J221" s="100">
        <v>1650.4</v>
      </c>
      <c r="K221" s="100">
        <v>1167</v>
      </c>
      <c r="L221" s="100">
        <v>1168</v>
      </c>
      <c r="M221" s="82">
        <f t="shared" si="143"/>
        <v>5498.009</v>
      </c>
      <c r="N221" s="96">
        <f>I221*(E221-G221)</f>
        <v>318822.29703016655</v>
      </c>
      <c r="O221" s="101">
        <f>J221*(E221-G221)</f>
        <v>347865.38954785204</v>
      </c>
      <c r="P221" s="101">
        <f>(F221-H221)*K221</f>
        <v>229066.24222633499</v>
      </c>
      <c r="Q221" s="101">
        <f>(F221-H221)*L221</f>
        <v>229262.52863783998</v>
      </c>
      <c r="R221" s="82">
        <f t="shared" si="144"/>
        <v>1125016.4574421935</v>
      </c>
      <c r="S221" s="96"/>
      <c r="T221" s="97"/>
      <c r="U221" s="98"/>
      <c r="V221" s="5"/>
      <c r="W221" s="5"/>
    </row>
    <row r="222" spans="1:23" ht="37.5" customHeight="1">
      <c r="A222" s="36"/>
      <c r="B222" s="16" t="s">
        <v>293</v>
      </c>
      <c r="C222" s="16" t="s">
        <v>313</v>
      </c>
      <c r="D222" s="23" t="s">
        <v>175</v>
      </c>
      <c r="E222" s="81">
        <v>214.55160967</v>
      </c>
      <c r="F222" s="80">
        <v>214.55160967</v>
      </c>
      <c r="G222" s="80">
        <v>85.83</v>
      </c>
      <c r="H222" s="82">
        <v>101.71</v>
      </c>
      <c r="I222" s="99">
        <v>1070.242</v>
      </c>
      <c r="J222" s="100">
        <v>943.96199999999999</v>
      </c>
      <c r="K222" s="100">
        <v>1080</v>
      </c>
      <c r="L222" s="100">
        <v>1080</v>
      </c>
      <c r="M222" s="82">
        <f t="shared" si="143"/>
        <v>4174.2039999999997</v>
      </c>
      <c r="N222" s="96">
        <f>I222*(E222-G222)</f>
        <v>137763.27297644014</v>
      </c>
      <c r="O222" s="101">
        <f>J222*(E222-G222)</f>
        <v>121508.30810731256</v>
      </c>
      <c r="P222" s="101">
        <f>(F222-H222)*K222</f>
        <v>121868.93844360001</v>
      </c>
      <c r="Q222" s="101">
        <f>(F222-H222)*L222</f>
        <v>121868.93844360001</v>
      </c>
      <c r="R222" s="82">
        <f t="shared" si="144"/>
        <v>503009.45797095273</v>
      </c>
      <c r="S222" s="96"/>
      <c r="T222" s="97"/>
      <c r="U222" s="98"/>
      <c r="V222" s="5"/>
      <c r="W222" s="5"/>
    </row>
    <row r="223" spans="1:23" ht="30.75" customHeight="1">
      <c r="A223" s="36" t="s">
        <v>215</v>
      </c>
      <c r="B223" s="37" t="s">
        <v>216</v>
      </c>
      <c r="C223" s="16"/>
      <c r="D223" s="23"/>
      <c r="E223" s="81"/>
      <c r="F223" s="80"/>
      <c r="G223" s="80"/>
      <c r="H223" s="82"/>
      <c r="I223" s="102">
        <f t="shared" ref="I223" si="169">SUM(I224)</f>
        <v>675.47500000000002</v>
      </c>
      <c r="J223" s="103">
        <f>SUM(J224)</f>
        <v>475.39499999999998</v>
      </c>
      <c r="K223" s="103">
        <f t="shared" ref="K223:L223" si="170">SUM(K224)</f>
        <v>716.25</v>
      </c>
      <c r="L223" s="103">
        <f t="shared" si="170"/>
        <v>716.25</v>
      </c>
      <c r="M223" s="82">
        <f t="shared" si="143"/>
        <v>2583.37</v>
      </c>
      <c r="N223" s="95">
        <f>SUM(N224)</f>
        <v>19937.792334704623</v>
      </c>
      <c r="O223" s="80">
        <f>SUM(O224)</f>
        <v>14032.091175775422</v>
      </c>
      <c r="P223" s="80">
        <f t="shared" ref="P223:Q223" si="171">SUM(P224)</f>
        <v>9609.7107411187499</v>
      </c>
      <c r="Q223" s="80">
        <f t="shared" si="171"/>
        <v>9609.7107411187499</v>
      </c>
      <c r="R223" s="82">
        <f t="shared" si="144"/>
        <v>53189.304992717545</v>
      </c>
      <c r="S223" s="95">
        <v>8213.0000000000018</v>
      </c>
      <c r="T223" s="80">
        <f>Q223/3</f>
        <v>3203.2369137062501</v>
      </c>
      <c r="U223" s="98">
        <f>R223+S223-T223</f>
        <v>58199.068079011297</v>
      </c>
      <c r="V223" s="5"/>
      <c r="W223" s="5"/>
    </row>
    <row r="224" spans="1:23" ht="30.75" customHeight="1">
      <c r="A224" s="36"/>
      <c r="B224" s="16" t="s">
        <v>41</v>
      </c>
      <c r="C224" s="16" t="s">
        <v>129</v>
      </c>
      <c r="D224" s="23" t="s">
        <v>145</v>
      </c>
      <c r="E224" s="81">
        <v>116.51669911499999</v>
      </c>
      <c r="F224" s="80">
        <v>116.51669911499999</v>
      </c>
      <c r="G224" s="80">
        <v>87</v>
      </c>
      <c r="H224" s="82">
        <v>103.1</v>
      </c>
      <c r="I224" s="99">
        <v>675.47500000000002</v>
      </c>
      <c r="J224" s="100">
        <v>475.39499999999998</v>
      </c>
      <c r="K224" s="100">
        <v>716.25</v>
      </c>
      <c r="L224" s="100">
        <v>716.25</v>
      </c>
      <c r="M224" s="82">
        <f t="shared" si="143"/>
        <v>2583.37</v>
      </c>
      <c r="N224" s="96">
        <f>I224*(E224-G224)</f>
        <v>19937.792334704623</v>
      </c>
      <c r="O224" s="101">
        <f>J224*(E224-G224)</f>
        <v>14032.091175775422</v>
      </c>
      <c r="P224" s="101">
        <f>(F224-H224)*K224</f>
        <v>9609.7107411187499</v>
      </c>
      <c r="Q224" s="101">
        <f>(F224-H224)*L224</f>
        <v>9609.7107411187499</v>
      </c>
      <c r="R224" s="82">
        <f t="shared" si="144"/>
        <v>53189.304992717545</v>
      </c>
      <c r="S224" s="96"/>
      <c r="T224" s="97"/>
      <c r="U224" s="98"/>
      <c r="V224" s="5"/>
      <c r="W224" s="5"/>
    </row>
    <row r="225" spans="1:23" ht="30.75" customHeight="1">
      <c r="A225" s="43" t="s">
        <v>407</v>
      </c>
      <c r="B225" s="44" t="s">
        <v>401</v>
      </c>
      <c r="C225" s="44"/>
      <c r="D225" s="45"/>
      <c r="E225" s="81">
        <v>0</v>
      </c>
      <c r="F225" s="83"/>
      <c r="G225" s="83"/>
      <c r="H225" s="84"/>
      <c r="I225" s="104">
        <v>111.5</v>
      </c>
      <c r="J225" s="104">
        <v>111.5</v>
      </c>
      <c r="K225" s="104">
        <v>111.5</v>
      </c>
      <c r="L225" s="104">
        <v>111.5</v>
      </c>
      <c r="M225" s="105">
        <v>446</v>
      </c>
      <c r="N225" s="96">
        <f>I225*(E225-G225)</f>
        <v>0</v>
      </c>
      <c r="O225" s="101">
        <f>J225*(E225-G225)</f>
        <v>0</v>
      </c>
      <c r="P225" s="101">
        <f>(F225-H225)*K225</f>
        <v>0</v>
      </c>
      <c r="Q225" s="101">
        <f>(F225-H225)*L225</f>
        <v>0</v>
      </c>
      <c r="R225" s="82">
        <f t="shared" si="144"/>
        <v>0</v>
      </c>
      <c r="S225" s="106"/>
      <c r="T225" s="80">
        <f>Q225/3</f>
        <v>0</v>
      </c>
      <c r="U225" s="98">
        <f>R225+S225-T225</f>
        <v>0</v>
      </c>
      <c r="V225" s="5"/>
      <c r="W225" s="5"/>
    </row>
    <row r="226" spans="1:23" ht="30.75" customHeight="1">
      <c r="A226" s="46"/>
      <c r="B226" s="47" t="s">
        <v>45</v>
      </c>
      <c r="C226" s="48" t="s">
        <v>406</v>
      </c>
      <c r="D226" s="49" t="s">
        <v>144</v>
      </c>
      <c r="E226" s="81">
        <v>56.9855160575</v>
      </c>
      <c r="F226" s="80">
        <v>56.9855160575</v>
      </c>
      <c r="G226" s="83">
        <v>34.880000000000003</v>
      </c>
      <c r="H226" s="84">
        <v>41.33</v>
      </c>
      <c r="I226" s="107">
        <v>111.5</v>
      </c>
      <c r="J226" s="107">
        <v>111.5</v>
      </c>
      <c r="K226" s="107">
        <v>111.5</v>
      </c>
      <c r="L226" s="107">
        <v>111.5</v>
      </c>
      <c r="M226" s="108">
        <v>446</v>
      </c>
      <c r="N226" s="96">
        <f>I226*(E226-G226)</f>
        <v>2464.7650404112496</v>
      </c>
      <c r="O226" s="101">
        <f>J226*(E226-G226)</f>
        <v>2464.7650404112496</v>
      </c>
      <c r="P226" s="101">
        <f>(F226-H226)*K226</f>
        <v>1745.5900404112501</v>
      </c>
      <c r="Q226" s="101">
        <f>(F226-H226)*L226</f>
        <v>1745.5900404112501</v>
      </c>
      <c r="R226" s="82">
        <f t="shared" si="144"/>
        <v>8420.710161645</v>
      </c>
      <c r="S226" s="109"/>
      <c r="T226" s="109"/>
      <c r="U226" s="110"/>
      <c r="V226" s="5"/>
      <c r="W226" s="5"/>
    </row>
    <row r="227" spans="1:23" ht="30.75" customHeight="1">
      <c r="A227" s="36" t="s">
        <v>217</v>
      </c>
      <c r="B227" s="37" t="s">
        <v>218</v>
      </c>
      <c r="C227" s="16"/>
      <c r="D227" s="23"/>
      <c r="E227" s="81"/>
      <c r="F227" s="80"/>
      <c r="G227" s="80"/>
      <c r="H227" s="82"/>
      <c r="I227" s="102">
        <f>SUM(I228:I233)</f>
        <v>25754.293999999998</v>
      </c>
      <c r="J227" s="103">
        <f>SUM(J228:J233)</f>
        <v>25420.164000000004</v>
      </c>
      <c r="K227" s="103">
        <f>SUM(K228:K233)</f>
        <v>24365</v>
      </c>
      <c r="L227" s="103">
        <f>SUM(L228:L233)</f>
        <v>24365</v>
      </c>
      <c r="M227" s="82">
        <f t="shared" si="143"/>
        <v>99904.457999999999</v>
      </c>
      <c r="N227" s="95">
        <f>SUM(N228:N233)</f>
        <v>1606690.2038716921</v>
      </c>
      <c r="O227" s="80">
        <f>SUM(O228:O233)</f>
        <v>1587897.3120521666</v>
      </c>
      <c r="P227" s="80">
        <f>SUM(P228:P233)</f>
        <v>1378670.9095721527</v>
      </c>
      <c r="Q227" s="80">
        <f>SUM(Q228:Q233)</f>
        <v>1378670.9095721527</v>
      </c>
      <c r="R227" s="82">
        <f t="shared" si="144"/>
        <v>5951929.3350681635</v>
      </c>
      <c r="S227" s="95">
        <v>556739.59</v>
      </c>
      <c r="T227" s="80">
        <f>Q227/3</f>
        <v>459556.96985738422</v>
      </c>
      <c r="U227" s="98">
        <f>R227+S227-T227</f>
        <v>6049111.9552107789</v>
      </c>
      <c r="V227" s="5"/>
      <c r="W227" s="5"/>
    </row>
    <row r="228" spans="1:23" ht="30.75" customHeight="1">
      <c r="A228" s="36"/>
      <c r="B228" s="16" t="s">
        <v>356</v>
      </c>
      <c r="C228" s="16" t="s">
        <v>360</v>
      </c>
      <c r="D228" s="23" t="s">
        <v>144</v>
      </c>
      <c r="E228" s="81">
        <v>119.388782865</v>
      </c>
      <c r="F228" s="80">
        <v>119.388782865</v>
      </c>
      <c r="G228" s="80">
        <v>50.5</v>
      </c>
      <c r="H228" s="82">
        <v>59.84</v>
      </c>
      <c r="I228" s="99">
        <f>5902.58+2851.1</f>
        <v>8753.68</v>
      </c>
      <c r="J228" s="100">
        <v>8569.380000000001</v>
      </c>
      <c r="K228" s="100">
        <v>7790</v>
      </c>
      <c r="L228" s="100">
        <v>7790</v>
      </c>
      <c r="M228" s="82">
        <f t="shared" si="143"/>
        <v>32903.06</v>
      </c>
      <c r="N228" s="96">
        <f t="shared" ref="N228:N233" si="172">I228*(E228-G228)</f>
        <v>603030.36078969319</v>
      </c>
      <c r="O228" s="101">
        <f t="shared" ref="O228:O233" si="173">J228*(E228-G228)</f>
        <v>590334.15810767375</v>
      </c>
      <c r="P228" s="101">
        <f t="shared" ref="P228:P233" si="174">(F228-H228)*K228</f>
        <v>463885.01851834997</v>
      </c>
      <c r="Q228" s="101">
        <f t="shared" ref="Q228:Q233" si="175">(F228-H228)*L228</f>
        <v>463885.01851834997</v>
      </c>
      <c r="R228" s="82">
        <f t="shared" si="144"/>
        <v>2121134.5559340669</v>
      </c>
      <c r="S228" s="96"/>
      <c r="T228" s="97"/>
      <c r="U228" s="98"/>
      <c r="V228" s="5"/>
      <c r="W228" s="5"/>
    </row>
    <row r="229" spans="1:23" ht="30.75" customHeight="1">
      <c r="A229" s="36"/>
      <c r="B229" s="16" t="s">
        <v>356</v>
      </c>
      <c r="C229" s="16" t="s">
        <v>360</v>
      </c>
      <c r="D229" s="23" t="s">
        <v>145</v>
      </c>
      <c r="E229" s="81">
        <v>58.434279647499999</v>
      </c>
      <c r="F229" s="80">
        <v>58.434279647499999</v>
      </c>
      <c r="G229" s="80">
        <v>47.02</v>
      </c>
      <c r="H229" s="82">
        <v>55.72</v>
      </c>
      <c r="I229" s="99">
        <f>5106.48+2490.38</f>
        <v>7596.86</v>
      </c>
      <c r="J229" s="100">
        <v>7452.99</v>
      </c>
      <c r="K229" s="100">
        <v>6903</v>
      </c>
      <c r="L229" s="100">
        <v>6903</v>
      </c>
      <c r="M229" s="82">
        <f t="shared" si="143"/>
        <v>28855.85</v>
      </c>
      <c r="N229" s="96">
        <f t="shared" si="172"/>
        <v>86712.684482906814</v>
      </c>
      <c r="O229" s="101">
        <f t="shared" si="173"/>
        <v>85070.512070020995</v>
      </c>
      <c r="P229" s="101">
        <f t="shared" si="174"/>
        <v>18736.672406692498</v>
      </c>
      <c r="Q229" s="101">
        <f t="shared" si="175"/>
        <v>18736.672406692498</v>
      </c>
      <c r="R229" s="82">
        <f t="shared" si="144"/>
        <v>209256.5413663128</v>
      </c>
      <c r="S229" s="96"/>
      <c r="T229" s="97"/>
      <c r="U229" s="98"/>
      <c r="V229" s="5"/>
      <c r="W229" s="5"/>
    </row>
    <row r="230" spans="1:23" ht="30.75" customHeight="1">
      <c r="A230" s="36"/>
      <c r="B230" s="16" t="s">
        <v>356</v>
      </c>
      <c r="C230" s="16" t="s">
        <v>361</v>
      </c>
      <c r="D230" s="23" t="s">
        <v>144</v>
      </c>
      <c r="E230" s="81">
        <v>464.05759685999999</v>
      </c>
      <c r="F230" s="80">
        <v>464.05759685999999</v>
      </c>
      <c r="G230" s="80">
        <v>50.5</v>
      </c>
      <c r="H230" s="82">
        <v>59.84</v>
      </c>
      <c r="I230" s="99">
        <f>351.66+167.44</f>
        <v>519.1</v>
      </c>
      <c r="J230" s="100">
        <v>493.54999999999995</v>
      </c>
      <c r="K230" s="100">
        <v>625</v>
      </c>
      <c r="L230" s="100">
        <v>625</v>
      </c>
      <c r="M230" s="82">
        <f t="shared" si="143"/>
        <v>2262.65</v>
      </c>
      <c r="N230" s="96">
        <f t="shared" si="172"/>
        <v>214677.748530026</v>
      </c>
      <c r="O230" s="101">
        <f t="shared" si="173"/>
        <v>204111.35193025297</v>
      </c>
      <c r="P230" s="101">
        <f t="shared" si="174"/>
        <v>252635.99803749999</v>
      </c>
      <c r="Q230" s="101">
        <f t="shared" si="175"/>
        <v>252635.99803749999</v>
      </c>
      <c r="R230" s="82">
        <f t="shared" si="144"/>
        <v>924061.09653527895</v>
      </c>
      <c r="S230" s="96"/>
      <c r="T230" s="97"/>
      <c r="U230" s="98"/>
      <c r="V230" s="5"/>
      <c r="W230" s="5"/>
    </row>
    <row r="231" spans="1:23" ht="30.75" customHeight="1">
      <c r="A231" s="36"/>
      <c r="B231" s="16" t="s">
        <v>356</v>
      </c>
      <c r="C231" s="16" t="s">
        <v>361</v>
      </c>
      <c r="D231" s="23" t="s">
        <v>145</v>
      </c>
      <c r="E231" s="81">
        <v>363.040512385</v>
      </c>
      <c r="F231" s="80">
        <v>363.040512385</v>
      </c>
      <c r="G231" s="80">
        <v>47.02</v>
      </c>
      <c r="H231" s="82">
        <v>55.72</v>
      </c>
      <c r="I231" s="99">
        <f>301.44+157.44</f>
        <v>458.88</v>
      </c>
      <c r="J231" s="100">
        <v>473.56</v>
      </c>
      <c r="K231" s="100">
        <v>489</v>
      </c>
      <c r="L231" s="100">
        <v>489</v>
      </c>
      <c r="M231" s="82">
        <f t="shared" si="143"/>
        <v>1910.44</v>
      </c>
      <c r="N231" s="96">
        <f t="shared" si="172"/>
        <v>145015.49272322882</v>
      </c>
      <c r="O231" s="101">
        <f t="shared" si="173"/>
        <v>149654.67384504061</v>
      </c>
      <c r="P231" s="101">
        <f t="shared" si="174"/>
        <v>150279.73055626501</v>
      </c>
      <c r="Q231" s="101">
        <f t="shared" si="175"/>
        <v>150279.73055626501</v>
      </c>
      <c r="R231" s="82">
        <f t="shared" si="144"/>
        <v>595229.62768079946</v>
      </c>
      <c r="S231" s="96"/>
      <c r="T231" s="97"/>
      <c r="U231" s="98"/>
      <c r="V231" s="5"/>
      <c r="W231" s="5"/>
    </row>
    <row r="232" spans="1:23" ht="30.75" customHeight="1">
      <c r="A232" s="36"/>
      <c r="B232" s="16" t="s">
        <v>356</v>
      </c>
      <c r="C232" s="16" t="s">
        <v>362</v>
      </c>
      <c r="D232" s="23" t="s">
        <v>144</v>
      </c>
      <c r="E232" s="81">
        <v>132.45060909</v>
      </c>
      <c r="F232" s="80">
        <v>132.45060909</v>
      </c>
      <c r="G232" s="80">
        <v>45</v>
      </c>
      <c r="H232" s="82">
        <v>53.38</v>
      </c>
      <c r="I232" s="99">
        <f>3147.268+1471.009</f>
        <v>4618.277</v>
      </c>
      <c r="J232" s="100">
        <v>4645.3070000000007</v>
      </c>
      <c r="K232" s="100">
        <v>4623</v>
      </c>
      <c r="L232" s="100">
        <v>4623</v>
      </c>
      <c r="M232" s="82">
        <f t="shared" si="143"/>
        <v>18509.584000000003</v>
      </c>
      <c r="N232" s="96">
        <f t="shared" si="172"/>
        <v>403871.13659633795</v>
      </c>
      <c r="O232" s="101">
        <f t="shared" si="173"/>
        <v>406234.92656004068</v>
      </c>
      <c r="P232" s="101">
        <f t="shared" si="174"/>
        <v>365543.42582307005</v>
      </c>
      <c r="Q232" s="101">
        <f t="shared" si="175"/>
        <v>365543.42582307005</v>
      </c>
      <c r="R232" s="82">
        <f t="shared" si="144"/>
        <v>1541192.9148025189</v>
      </c>
      <c r="S232" s="96"/>
      <c r="T232" s="97"/>
      <c r="U232" s="98"/>
      <c r="V232" s="5"/>
      <c r="W232" s="5"/>
    </row>
    <row r="233" spans="1:23" ht="30.75" customHeight="1">
      <c r="A233" s="36"/>
      <c r="B233" s="16" t="s">
        <v>356</v>
      </c>
      <c r="C233" s="16" t="s">
        <v>363</v>
      </c>
      <c r="D233" s="23" t="s">
        <v>145</v>
      </c>
      <c r="E233" s="81">
        <v>82.784412765000013</v>
      </c>
      <c r="F233" s="80">
        <v>82.784412765000013</v>
      </c>
      <c r="G233" s="80">
        <v>42.5</v>
      </c>
      <c r="H233" s="82">
        <v>50.36</v>
      </c>
      <c r="I233" s="99">
        <f>2612.808+1194.689</f>
        <v>3807.4970000000003</v>
      </c>
      <c r="J233" s="100">
        <v>3785.377</v>
      </c>
      <c r="K233" s="100">
        <v>3935</v>
      </c>
      <c r="L233" s="100">
        <v>3935</v>
      </c>
      <c r="M233" s="82">
        <f t="shared" si="143"/>
        <v>15462.874</v>
      </c>
      <c r="N233" s="96">
        <f t="shared" si="172"/>
        <v>153382.78074949927</v>
      </c>
      <c r="O233" s="101">
        <f t="shared" si="173"/>
        <v>152491.68953913744</v>
      </c>
      <c r="P233" s="101">
        <f t="shared" si="174"/>
        <v>127590.06423027505</v>
      </c>
      <c r="Q233" s="101">
        <f t="shared" si="175"/>
        <v>127590.06423027505</v>
      </c>
      <c r="R233" s="82">
        <f t="shared" si="144"/>
        <v>561054.59874918684</v>
      </c>
      <c r="S233" s="96"/>
      <c r="T233" s="97"/>
      <c r="U233" s="98"/>
      <c r="V233" s="5"/>
      <c r="W233" s="5"/>
    </row>
    <row r="234" spans="1:23" ht="30.75" customHeight="1">
      <c r="A234" s="36" t="s">
        <v>220</v>
      </c>
      <c r="B234" s="37" t="s">
        <v>221</v>
      </c>
      <c r="C234" s="16"/>
      <c r="D234" s="23"/>
      <c r="E234" s="81"/>
      <c r="F234" s="80"/>
      <c r="G234" s="80"/>
      <c r="H234" s="82"/>
      <c r="I234" s="102">
        <f t="shared" ref="I234:J234" si="176">SUM(I235:I235)</f>
        <v>10065.924000000001</v>
      </c>
      <c r="J234" s="103">
        <f t="shared" si="176"/>
        <v>10320.602000000001</v>
      </c>
      <c r="K234" s="103">
        <f t="shared" ref="K234:L234" si="177">SUM(K235:K235)</f>
        <v>10277</v>
      </c>
      <c r="L234" s="103">
        <f t="shared" si="177"/>
        <v>10277</v>
      </c>
      <c r="M234" s="82">
        <f t="shared" si="143"/>
        <v>40940.525999999998</v>
      </c>
      <c r="N234" s="95">
        <f>SUM(N235:N235)</f>
        <v>753393.88359931926</v>
      </c>
      <c r="O234" s="80">
        <f>SUM(O235:O235)</f>
        <v>772455.50650520518</v>
      </c>
      <c r="P234" s="80">
        <f t="shared" ref="P234:Q234" si="178">SUM(P235:P235)</f>
        <v>677932.31235721253</v>
      </c>
      <c r="Q234" s="80">
        <f t="shared" si="178"/>
        <v>677932.31235721253</v>
      </c>
      <c r="R234" s="82">
        <f t="shared" si="144"/>
        <v>2881714.0148189492</v>
      </c>
      <c r="S234" s="95">
        <v>277753.0533333334</v>
      </c>
      <c r="T234" s="80">
        <f>Q234/3</f>
        <v>225977.43745240418</v>
      </c>
      <c r="U234" s="98">
        <f>R234+S234-T234</f>
        <v>2933489.6306998781</v>
      </c>
      <c r="V234" s="5"/>
      <c r="W234" s="5"/>
    </row>
    <row r="235" spans="1:23" ht="30.75" customHeight="1">
      <c r="A235" s="36"/>
      <c r="B235" s="16" t="s">
        <v>61</v>
      </c>
      <c r="C235" s="16" t="s">
        <v>16</v>
      </c>
      <c r="D235" s="23" t="s">
        <v>144</v>
      </c>
      <c r="E235" s="81">
        <v>122.84597376250001</v>
      </c>
      <c r="F235" s="80">
        <v>122.84597376250001</v>
      </c>
      <c r="G235" s="80">
        <v>48</v>
      </c>
      <c r="H235" s="82">
        <v>56.88</v>
      </c>
      <c r="I235" s="99">
        <v>10065.924000000001</v>
      </c>
      <c r="J235" s="100">
        <v>10320.602000000001</v>
      </c>
      <c r="K235" s="100">
        <v>10277</v>
      </c>
      <c r="L235" s="100">
        <v>10277</v>
      </c>
      <c r="M235" s="82">
        <f t="shared" si="143"/>
        <v>40940.525999999998</v>
      </c>
      <c r="N235" s="96">
        <f>I235*(E235-G235)</f>
        <v>753393.88359931926</v>
      </c>
      <c r="O235" s="101">
        <f>J235*(E235-G235)</f>
        <v>772455.50650520518</v>
      </c>
      <c r="P235" s="101">
        <f>(F235-H235)*K235</f>
        <v>677932.31235721253</v>
      </c>
      <c r="Q235" s="101">
        <f>(F235-H235)*L235</f>
        <v>677932.31235721253</v>
      </c>
      <c r="R235" s="82">
        <f t="shared" si="144"/>
        <v>2881714.0148189492</v>
      </c>
      <c r="S235" s="96"/>
      <c r="T235" s="97"/>
      <c r="U235" s="98"/>
      <c r="V235" s="5"/>
      <c r="W235" s="5"/>
    </row>
    <row r="236" spans="1:23" ht="30.75" customHeight="1">
      <c r="A236" s="36" t="s">
        <v>88</v>
      </c>
      <c r="B236" s="37" t="s">
        <v>87</v>
      </c>
      <c r="C236" s="16"/>
      <c r="D236" s="23"/>
      <c r="E236" s="81"/>
      <c r="F236" s="80"/>
      <c r="G236" s="80"/>
      <c r="H236" s="82"/>
      <c r="I236" s="102">
        <f>SUM(I237:I241)</f>
        <v>37651.429000000004</v>
      </c>
      <c r="J236" s="103">
        <f>SUM(J237:J241)</f>
        <v>38448.123</v>
      </c>
      <c r="K236" s="103">
        <f t="shared" ref="K236:L236" si="179">SUM(K237:K241)</f>
        <v>29049</v>
      </c>
      <c r="L236" s="103">
        <f t="shared" si="179"/>
        <v>29050</v>
      </c>
      <c r="M236" s="82">
        <f t="shared" si="143"/>
        <v>134198.552</v>
      </c>
      <c r="N236" s="96">
        <f>SUM(N237:N241)</f>
        <v>903552.03788630734</v>
      </c>
      <c r="O236" s="101">
        <f>SUM(O237:O241)</f>
        <v>1032047.2000589744</v>
      </c>
      <c r="P236" s="101">
        <f t="shared" ref="P236:Q236" si="180">SUM(P237:P241)</f>
        <v>1059685.6495923097</v>
      </c>
      <c r="Q236" s="101">
        <f t="shared" si="180"/>
        <v>1059917.0613224322</v>
      </c>
      <c r="R236" s="82">
        <f t="shared" si="144"/>
        <v>4055201.9488600241</v>
      </c>
      <c r="S236" s="96">
        <v>562958.3633333334</v>
      </c>
      <c r="T236" s="97">
        <f>Q236/3</f>
        <v>353305.6871074774</v>
      </c>
      <c r="U236" s="98">
        <f>R236+S236-T236</f>
        <v>4264854.62508588</v>
      </c>
      <c r="V236" s="5"/>
      <c r="W236" s="5"/>
    </row>
    <row r="237" spans="1:23" ht="30.75" customHeight="1">
      <c r="A237" s="36"/>
      <c r="B237" s="16" t="s">
        <v>332</v>
      </c>
      <c r="C237" s="16" t="s">
        <v>339</v>
      </c>
      <c r="D237" s="23" t="s">
        <v>144</v>
      </c>
      <c r="E237" s="81">
        <v>65.069999999999993</v>
      </c>
      <c r="F237" s="80">
        <v>65.069999999999993</v>
      </c>
      <c r="G237" s="80">
        <v>59.48</v>
      </c>
      <c r="H237" s="82">
        <v>65.069999999999993</v>
      </c>
      <c r="I237" s="99">
        <v>12659.335000000001</v>
      </c>
      <c r="J237" s="100">
        <v>12888.112000000001</v>
      </c>
      <c r="K237" s="100">
        <v>0</v>
      </c>
      <c r="L237" s="100">
        <v>0</v>
      </c>
      <c r="M237" s="82">
        <f t="shared" si="143"/>
        <v>25547.447</v>
      </c>
      <c r="N237" s="96">
        <f>I237*(E237-G237)</f>
        <v>70765.682649999959</v>
      </c>
      <c r="O237" s="101">
        <f>J237*(E237-G237)</f>
        <v>72044.546079999956</v>
      </c>
      <c r="P237" s="101">
        <f>(F237-H237)*K237</f>
        <v>0</v>
      </c>
      <c r="Q237" s="101">
        <f>(F237-H237)*L237</f>
        <v>0</v>
      </c>
      <c r="R237" s="82">
        <f t="shared" si="144"/>
        <v>142810.22872999992</v>
      </c>
      <c r="S237" s="96"/>
      <c r="T237" s="97"/>
      <c r="U237" s="98"/>
      <c r="V237" s="5"/>
      <c r="W237" s="5"/>
    </row>
    <row r="238" spans="1:23" ht="30.75" customHeight="1">
      <c r="A238" s="36"/>
      <c r="B238" s="16" t="s">
        <v>332</v>
      </c>
      <c r="C238" s="16" t="s">
        <v>339</v>
      </c>
      <c r="D238" s="23" t="s">
        <v>145</v>
      </c>
      <c r="E238" s="81">
        <v>96.54</v>
      </c>
      <c r="F238" s="80">
        <v>96.54</v>
      </c>
      <c r="G238" s="80">
        <v>81.47</v>
      </c>
      <c r="H238" s="82">
        <v>96.54</v>
      </c>
      <c r="I238" s="99">
        <v>17390.311000000002</v>
      </c>
      <c r="J238" s="100">
        <v>17262.445</v>
      </c>
      <c r="K238" s="100">
        <v>17343</v>
      </c>
      <c r="L238" s="100">
        <v>17342</v>
      </c>
      <c r="M238" s="82">
        <f t="shared" si="143"/>
        <v>69337.755999999994</v>
      </c>
      <c r="N238" s="96">
        <f>I238*(E238-G238)</f>
        <v>262071.98677000016</v>
      </c>
      <c r="O238" s="101">
        <f>J238*(E238-G238)</f>
        <v>260145.04615000013</v>
      </c>
      <c r="P238" s="101">
        <f>(F238-H238)*K238</f>
        <v>0</v>
      </c>
      <c r="Q238" s="101">
        <f>(F238-H238)*L238</f>
        <v>0</v>
      </c>
      <c r="R238" s="82">
        <f t="shared" si="144"/>
        <v>522217.03292000026</v>
      </c>
      <c r="S238" s="96"/>
      <c r="T238" s="97"/>
      <c r="U238" s="98"/>
      <c r="V238" s="5"/>
      <c r="W238" s="5"/>
    </row>
    <row r="239" spans="1:23" ht="30.75" customHeight="1">
      <c r="A239" s="36"/>
      <c r="B239" s="16" t="s">
        <v>332</v>
      </c>
      <c r="C239" s="16" t="s">
        <v>340</v>
      </c>
      <c r="D239" s="23" t="s">
        <v>144</v>
      </c>
      <c r="E239" s="81">
        <v>107.08520731749999</v>
      </c>
      <c r="F239" s="80">
        <v>107.08520731749999</v>
      </c>
      <c r="G239" s="80">
        <v>83</v>
      </c>
      <c r="H239" s="82">
        <v>98.36</v>
      </c>
      <c r="I239" s="99">
        <v>3238.0020000000004</v>
      </c>
      <c r="J239" s="100">
        <v>3292.2159999999994</v>
      </c>
      <c r="K239" s="100">
        <v>3646</v>
      </c>
      <c r="L239" s="100">
        <v>3646</v>
      </c>
      <c r="M239" s="82">
        <f t="shared" si="143"/>
        <v>13822.218000000001</v>
      </c>
      <c r="N239" s="96">
        <f>I239*(E239-G239)</f>
        <v>77987.949464479621</v>
      </c>
      <c r="O239" s="101">
        <f>J239*(E239-G239)</f>
        <v>79293.704893990536</v>
      </c>
      <c r="P239" s="101">
        <f>(F239-H239)*K239</f>
        <v>31812.105879604977</v>
      </c>
      <c r="Q239" s="101">
        <f>(F239-H239)*L239</f>
        <v>31812.105879604977</v>
      </c>
      <c r="R239" s="82">
        <f t="shared" si="144"/>
        <v>220905.86611768015</v>
      </c>
      <c r="S239" s="96"/>
      <c r="T239" s="97"/>
      <c r="U239" s="98"/>
      <c r="V239" s="5"/>
      <c r="W239" s="5"/>
    </row>
    <row r="240" spans="1:23" ht="30.75" customHeight="1">
      <c r="A240" s="36"/>
      <c r="B240" s="16" t="s">
        <v>332</v>
      </c>
      <c r="C240" s="16" t="s">
        <v>340</v>
      </c>
      <c r="D240" s="23" t="s">
        <v>145</v>
      </c>
      <c r="E240" s="81">
        <v>235.73361994499999</v>
      </c>
      <c r="F240" s="80">
        <v>235.73361994499999</v>
      </c>
      <c r="G240" s="80">
        <v>160.07</v>
      </c>
      <c r="H240" s="82">
        <v>189.68</v>
      </c>
      <c r="I240" s="99">
        <v>3063.9719999999998</v>
      </c>
      <c r="J240" s="100">
        <v>3071.4650000000001</v>
      </c>
      <c r="K240" s="100">
        <v>3346</v>
      </c>
      <c r="L240" s="100">
        <v>3347</v>
      </c>
      <c r="M240" s="82">
        <f t="shared" si="143"/>
        <v>12828.437</v>
      </c>
      <c r="N240" s="96">
        <f>I240*(E240-G240)</f>
        <v>231831.21293012149</v>
      </c>
      <c r="O240" s="101">
        <f>J240*(E240-G240)</f>
        <v>232398.16043436941</v>
      </c>
      <c r="P240" s="101">
        <f>(F240-H240)*K240</f>
        <v>154095.41233596994</v>
      </c>
      <c r="Q240" s="101">
        <f>(F240-H240)*L240</f>
        <v>154141.46595591493</v>
      </c>
      <c r="R240" s="82">
        <f t="shared" si="144"/>
        <v>772466.25165637583</v>
      </c>
      <c r="S240" s="96"/>
      <c r="T240" s="97"/>
      <c r="U240" s="98"/>
      <c r="V240" s="5"/>
      <c r="W240" s="5"/>
    </row>
    <row r="241" spans="1:23" ht="30.75" customHeight="1">
      <c r="A241" s="36"/>
      <c r="B241" s="16" t="s">
        <v>332</v>
      </c>
      <c r="C241" s="16" t="s">
        <v>341</v>
      </c>
      <c r="D241" s="23" t="s">
        <v>144</v>
      </c>
      <c r="E241" s="81">
        <v>283.71811017749997</v>
      </c>
      <c r="F241" s="80">
        <v>283.71811017749997</v>
      </c>
      <c r="G241" s="80">
        <v>83</v>
      </c>
      <c r="H241" s="82">
        <v>98.36</v>
      </c>
      <c r="I241" s="99">
        <v>1299.8090000000002</v>
      </c>
      <c r="J241" s="100">
        <v>1933.885</v>
      </c>
      <c r="K241" s="100">
        <v>4714</v>
      </c>
      <c r="L241" s="100">
        <v>4715</v>
      </c>
      <c r="M241" s="82">
        <f t="shared" si="143"/>
        <v>12662.694</v>
      </c>
      <c r="N241" s="96">
        <f>I241*(E241-G241)</f>
        <v>260895.20607170608</v>
      </c>
      <c r="O241" s="101">
        <f>J241*(E241-G241)</f>
        <v>388165.74250061449</v>
      </c>
      <c r="P241" s="101">
        <f>(F241-H241)*K241</f>
        <v>873778.13137673482</v>
      </c>
      <c r="Q241" s="101">
        <f>(F241-H241)*L241</f>
        <v>873963.48948691227</v>
      </c>
      <c r="R241" s="82">
        <f t="shared" si="144"/>
        <v>2396802.5694359676</v>
      </c>
      <c r="S241" s="96"/>
      <c r="T241" s="97"/>
      <c r="U241" s="98"/>
      <c r="V241" s="5"/>
      <c r="W241" s="5"/>
    </row>
    <row r="242" spans="1:23" ht="30.75" customHeight="1">
      <c r="A242" s="36" t="s">
        <v>223</v>
      </c>
      <c r="B242" s="37" t="s">
        <v>224</v>
      </c>
      <c r="C242" s="16"/>
      <c r="D242" s="23"/>
      <c r="E242" s="81"/>
      <c r="F242" s="80"/>
      <c r="G242" s="80"/>
      <c r="H242" s="82"/>
      <c r="I242" s="102">
        <f t="shared" ref="I242:J242" si="181">SUM(I243)</f>
        <v>87313.597999999998</v>
      </c>
      <c r="J242" s="103">
        <f t="shared" si="181"/>
        <v>84280.154999999999</v>
      </c>
      <c r="K242" s="103">
        <f t="shared" ref="K242:L242" si="182">SUM(K243)</f>
        <v>85182</v>
      </c>
      <c r="L242" s="103">
        <f t="shared" si="182"/>
        <v>85182</v>
      </c>
      <c r="M242" s="82">
        <f t="shared" si="143"/>
        <v>341957.75300000003</v>
      </c>
      <c r="N242" s="95">
        <f>SUM(N243)</f>
        <v>3166130.0885564159</v>
      </c>
      <c r="O242" s="80">
        <f>SUM(O243)</f>
        <v>3056132.6153767994</v>
      </c>
      <c r="P242" s="80">
        <f t="shared" ref="P242:Q242" si="183">SUM(P243)</f>
        <v>2127130.1710395003</v>
      </c>
      <c r="Q242" s="80">
        <f t="shared" si="183"/>
        <v>2127130.1710395003</v>
      </c>
      <c r="R242" s="82">
        <f t="shared" si="144"/>
        <v>10476523.046012215</v>
      </c>
      <c r="S242" s="95">
        <v>1169832.8</v>
      </c>
      <c r="T242" s="80">
        <f>Q242/3</f>
        <v>709043.39034650009</v>
      </c>
      <c r="U242" s="98">
        <f>R242+S242-T242</f>
        <v>10937312.455665715</v>
      </c>
      <c r="V242" s="5"/>
      <c r="W242" s="5"/>
    </row>
    <row r="243" spans="1:23" ht="30.75" customHeight="1">
      <c r="A243" s="36"/>
      <c r="B243" s="16" t="s">
        <v>70</v>
      </c>
      <c r="C243" s="16" t="s">
        <v>327</v>
      </c>
      <c r="D243" s="23" t="s">
        <v>144</v>
      </c>
      <c r="E243" s="81">
        <v>97.261592250000007</v>
      </c>
      <c r="F243" s="80">
        <v>97.261592250000007</v>
      </c>
      <c r="G243" s="80">
        <v>61</v>
      </c>
      <c r="H243" s="82">
        <v>72.290000000000006</v>
      </c>
      <c r="I243" s="99">
        <v>87313.597999999998</v>
      </c>
      <c r="J243" s="100">
        <v>84280.154999999999</v>
      </c>
      <c r="K243" s="100">
        <v>85182</v>
      </c>
      <c r="L243" s="100">
        <v>85182</v>
      </c>
      <c r="M243" s="82">
        <f t="shared" si="143"/>
        <v>341957.75300000003</v>
      </c>
      <c r="N243" s="96">
        <f>I243*(E243-G243)</f>
        <v>3166130.0885564159</v>
      </c>
      <c r="O243" s="101">
        <f>J243*(E243-G243)</f>
        <v>3056132.6153767994</v>
      </c>
      <c r="P243" s="101">
        <f>(F243-H243)*K243</f>
        <v>2127130.1710395003</v>
      </c>
      <c r="Q243" s="101">
        <f>(F243-H243)*L243</f>
        <v>2127130.1710395003</v>
      </c>
      <c r="R243" s="82">
        <f t="shared" si="144"/>
        <v>10476523.046012215</v>
      </c>
      <c r="S243" s="96"/>
      <c r="T243" s="97"/>
      <c r="U243" s="98"/>
      <c r="V243" s="5"/>
      <c r="W243" s="5"/>
    </row>
    <row r="244" spans="1:23" ht="30.75" customHeight="1">
      <c r="A244" s="36" t="s">
        <v>225</v>
      </c>
      <c r="B244" s="37" t="s">
        <v>226</v>
      </c>
      <c r="C244" s="16"/>
      <c r="D244" s="23"/>
      <c r="E244" s="81"/>
      <c r="F244" s="80"/>
      <c r="G244" s="80"/>
      <c r="H244" s="82"/>
      <c r="I244" s="102">
        <f t="shared" ref="I244:Q244" si="184">SUM(I245)</f>
        <v>99592.187000000005</v>
      </c>
      <c r="J244" s="103">
        <f t="shared" si="184"/>
        <v>94614.803</v>
      </c>
      <c r="K244" s="103">
        <f t="shared" si="184"/>
        <v>88139.75</v>
      </c>
      <c r="L244" s="103">
        <f t="shared" si="184"/>
        <v>88139.75</v>
      </c>
      <c r="M244" s="82">
        <f t="shared" si="143"/>
        <v>370486.49</v>
      </c>
      <c r="N244" s="95">
        <f>SUM(N245)</f>
        <v>2335677.532331401</v>
      </c>
      <c r="O244" s="80">
        <f>SUM(O245)</f>
        <v>2218945.8455517362</v>
      </c>
      <c r="P244" s="80">
        <f t="shared" si="184"/>
        <v>1146029.8128618675</v>
      </c>
      <c r="Q244" s="80">
        <f t="shared" si="184"/>
        <v>1146029.8128618675</v>
      </c>
      <c r="R244" s="82">
        <f t="shared" si="144"/>
        <v>6846683.0036068717</v>
      </c>
      <c r="S244" s="95">
        <v>808241.50750000018</v>
      </c>
      <c r="T244" s="80">
        <f>Q244/3</f>
        <v>382009.93762062251</v>
      </c>
      <c r="U244" s="98">
        <f>R244+S244-T244</f>
        <v>7272914.5734862499</v>
      </c>
      <c r="V244" s="5"/>
      <c r="W244" s="5"/>
    </row>
    <row r="245" spans="1:23" ht="30.75" customHeight="1">
      <c r="A245" s="36"/>
      <c r="B245" s="16" t="s">
        <v>70</v>
      </c>
      <c r="C245" s="16" t="s">
        <v>327</v>
      </c>
      <c r="D245" s="23" t="s">
        <v>145</v>
      </c>
      <c r="E245" s="81">
        <v>79.952417330000003</v>
      </c>
      <c r="F245" s="80">
        <v>79.952417330000003</v>
      </c>
      <c r="G245" s="80">
        <v>56.5</v>
      </c>
      <c r="H245" s="82">
        <v>66.95</v>
      </c>
      <c r="I245" s="99">
        <v>99592.187000000005</v>
      </c>
      <c r="J245" s="100">
        <v>94614.803</v>
      </c>
      <c r="K245" s="100">
        <v>88139.75</v>
      </c>
      <c r="L245" s="100">
        <v>88139.75</v>
      </c>
      <c r="M245" s="82">
        <f t="shared" si="143"/>
        <v>370486.49</v>
      </c>
      <c r="N245" s="96">
        <f>I245*(E245-G245)</f>
        <v>2335677.532331401</v>
      </c>
      <c r="O245" s="101">
        <f>J245*(E245-G245)</f>
        <v>2218945.8455517362</v>
      </c>
      <c r="P245" s="101">
        <f>(F245-H245)*K245</f>
        <v>1146029.8128618675</v>
      </c>
      <c r="Q245" s="101">
        <f>(F245-H245)*L245</f>
        <v>1146029.8128618675</v>
      </c>
      <c r="R245" s="82">
        <f t="shared" si="144"/>
        <v>6846683.0036068717</v>
      </c>
      <c r="S245" s="96"/>
      <c r="T245" s="97"/>
      <c r="U245" s="98"/>
      <c r="V245" s="5"/>
      <c r="W245" s="5"/>
    </row>
    <row r="246" spans="1:23" ht="30.75" customHeight="1">
      <c r="A246" s="36" t="s">
        <v>86</v>
      </c>
      <c r="B246" s="37" t="s">
        <v>84</v>
      </c>
      <c r="C246" s="16"/>
      <c r="D246" s="23"/>
      <c r="E246" s="81"/>
      <c r="F246" s="80"/>
      <c r="G246" s="80"/>
      <c r="H246" s="82"/>
      <c r="I246" s="102">
        <f t="shared" ref="I246:J246" si="185">SUM(I247:I248)</f>
        <v>75526.006999999998</v>
      </c>
      <c r="J246" s="103">
        <f t="shared" si="185"/>
        <v>75955.219000000012</v>
      </c>
      <c r="K246" s="103">
        <f t="shared" ref="K246:L246" si="186">SUM(K247:K248)</f>
        <v>62386</v>
      </c>
      <c r="L246" s="103">
        <f t="shared" si="186"/>
        <v>76709</v>
      </c>
      <c r="M246" s="82">
        <f t="shared" si="143"/>
        <v>290576.22600000002</v>
      </c>
      <c r="N246" s="95">
        <f>SUM(N247:N248)</f>
        <v>1209074.4629308376</v>
      </c>
      <c r="O246" s="80">
        <f>SUM(O247:O248)</f>
        <v>1212578.0342752435</v>
      </c>
      <c r="P246" s="80">
        <f t="shared" ref="P246:Q246" si="187">SUM(P247:P248)</f>
        <v>504580.69035927497</v>
      </c>
      <c r="Q246" s="80">
        <f t="shared" si="187"/>
        <v>625310.56982627255</v>
      </c>
      <c r="R246" s="82">
        <f t="shared" si="144"/>
        <v>3551543.7573916288</v>
      </c>
      <c r="S246" s="95">
        <v>480257.73999999993</v>
      </c>
      <c r="T246" s="80">
        <f>Q246/3</f>
        <v>208436.85660875752</v>
      </c>
      <c r="U246" s="98">
        <f>R246+S246-T246</f>
        <v>3823364.6407828713</v>
      </c>
      <c r="V246" s="5"/>
      <c r="W246" s="5"/>
    </row>
    <row r="247" spans="1:23" ht="42.75" customHeight="1">
      <c r="A247" s="36"/>
      <c r="B247" s="16" t="s">
        <v>12</v>
      </c>
      <c r="C247" s="16" t="s">
        <v>85</v>
      </c>
      <c r="D247" s="23" t="s">
        <v>175</v>
      </c>
      <c r="E247" s="81">
        <v>53.912327442500001</v>
      </c>
      <c r="F247" s="80">
        <v>53.912327442500001</v>
      </c>
      <c r="G247" s="80">
        <v>41.67</v>
      </c>
      <c r="H247" s="82">
        <v>49.38</v>
      </c>
      <c r="I247" s="99">
        <v>50200.822</v>
      </c>
      <c r="J247" s="100">
        <v>50785.922000000006</v>
      </c>
      <c r="K247" s="100">
        <v>42637</v>
      </c>
      <c r="L247" s="100">
        <v>51991</v>
      </c>
      <c r="M247" s="82">
        <f t="shared" si="143"/>
        <v>195614.74400000001</v>
      </c>
      <c r="N247" s="96">
        <f>I247*(E247-G247)</f>
        <v>614574.90080665762</v>
      </c>
      <c r="O247" s="101">
        <f>J247*(E247-G247)</f>
        <v>621737.88659326453</v>
      </c>
      <c r="P247" s="101">
        <f>(F247-H247)*K247</f>
        <v>193244.84516587242</v>
      </c>
      <c r="Q247" s="101">
        <f>(F247-H247)*L247</f>
        <v>235640.23606301739</v>
      </c>
      <c r="R247" s="82">
        <f t="shared" si="144"/>
        <v>1665197.868628812</v>
      </c>
      <c r="S247" s="96"/>
      <c r="T247" s="97"/>
      <c r="U247" s="98"/>
      <c r="V247" s="5"/>
      <c r="W247" s="5"/>
    </row>
    <row r="248" spans="1:23" ht="42.75" customHeight="1">
      <c r="A248" s="36"/>
      <c r="B248" s="16" t="s">
        <v>12</v>
      </c>
      <c r="C248" s="16" t="s">
        <v>83</v>
      </c>
      <c r="D248" s="23" t="s">
        <v>175</v>
      </c>
      <c r="E248" s="81">
        <v>65.144638472500006</v>
      </c>
      <c r="F248" s="80">
        <v>65.144638472500006</v>
      </c>
      <c r="G248" s="80">
        <v>41.67</v>
      </c>
      <c r="H248" s="82">
        <v>49.38</v>
      </c>
      <c r="I248" s="99">
        <v>25325.185000000001</v>
      </c>
      <c r="J248" s="100">
        <v>25169.296999999999</v>
      </c>
      <c r="K248" s="100">
        <v>19749</v>
      </c>
      <c r="L248" s="100">
        <v>24718</v>
      </c>
      <c r="M248" s="82">
        <f t="shared" si="143"/>
        <v>94961.482000000004</v>
      </c>
      <c r="N248" s="96">
        <f>I248*(E248-G248)</f>
        <v>594499.56212418003</v>
      </c>
      <c r="O248" s="101">
        <f>J248*(E248-G248)</f>
        <v>590840.14768197888</v>
      </c>
      <c r="P248" s="101">
        <f>(F248-H248)*K248</f>
        <v>311335.84519340255</v>
      </c>
      <c r="Q248" s="101">
        <f>(F248-H248)*L248</f>
        <v>389670.3337632551</v>
      </c>
      <c r="R248" s="82">
        <f t="shared" si="144"/>
        <v>1886345.8887628166</v>
      </c>
      <c r="S248" s="96"/>
      <c r="T248" s="97"/>
      <c r="U248" s="98"/>
      <c r="V248" s="5"/>
      <c r="W248" s="5"/>
    </row>
    <row r="249" spans="1:23" ht="30.75" customHeight="1">
      <c r="A249" s="36" t="s">
        <v>389</v>
      </c>
      <c r="B249" s="37" t="s">
        <v>390</v>
      </c>
      <c r="C249" s="16"/>
      <c r="D249" s="23"/>
      <c r="E249" s="81"/>
      <c r="F249" s="80"/>
      <c r="G249" s="80"/>
      <c r="H249" s="82"/>
      <c r="I249" s="102">
        <f t="shared" ref="I249:J249" si="188">SUM(I250:I251)</f>
        <v>0</v>
      </c>
      <c r="J249" s="103">
        <f t="shared" si="188"/>
        <v>3254.1620000000003</v>
      </c>
      <c r="K249" s="103">
        <f t="shared" ref="K249:L249" si="189">SUM(K250:K251)</f>
        <v>3458.66</v>
      </c>
      <c r="L249" s="103">
        <f t="shared" si="189"/>
        <v>3458.66</v>
      </c>
      <c r="M249" s="82">
        <f t="shared" si="143"/>
        <v>10171.482</v>
      </c>
      <c r="N249" s="95">
        <f>SUM(N250:N251)</f>
        <v>0</v>
      </c>
      <c r="O249" s="80">
        <f>SUM(O250:O251)</f>
        <v>1230254.3242698279</v>
      </c>
      <c r="P249" s="80">
        <f t="shared" ref="P249:Q249" si="190">SUM(P250:P251)</f>
        <v>1281010.5213059636</v>
      </c>
      <c r="Q249" s="80">
        <f t="shared" si="190"/>
        <v>1281010.5213059636</v>
      </c>
      <c r="R249" s="82">
        <f t="shared" si="144"/>
        <v>3792275.3668817552</v>
      </c>
      <c r="S249" s="95">
        <v>449867.11599999998</v>
      </c>
      <c r="T249" s="80">
        <f>Q249/3</f>
        <v>427003.5071019879</v>
      </c>
      <c r="U249" s="98">
        <f>R249+S249-T249</f>
        <v>3815138.9757797676</v>
      </c>
      <c r="V249" s="5"/>
      <c r="W249" s="5"/>
    </row>
    <row r="250" spans="1:23" ht="30.75" customHeight="1">
      <c r="A250" s="36"/>
      <c r="B250" s="16" t="s">
        <v>391</v>
      </c>
      <c r="C250" s="16"/>
      <c r="D250" s="23" t="s">
        <v>144</v>
      </c>
      <c r="E250" s="81">
        <v>413.02701874000002</v>
      </c>
      <c r="F250" s="80">
        <v>413.02701874000002</v>
      </c>
      <c r="G250" s="80">
        <v>40.75</v>
      </c>
      <c r="H250" s="82">
        <v>48.5</v>
      </c>
      <c r="I250" s="99">
        <v>0</v>
      </c>
      <c r="J250" s="100">
        <v>3160.1460000000002</v>
      </c>
      <c r="K250" s="100">
        <v>3357.49</v>
      </c>
      <c r="L250" s="100">
        <v>3357.49</v>
      </c>
      <c r="M250" s="82">
        <f t="shared" si="143"/>
        <v>9875.1260000000002</v>
      </c>
      <c r="N250" s="96">
        <f>I250*(E250-G250)</f>
        <v>0</v>
      </c>
      <c r="O250" s="101">
        <f>J250*(E250-G250)</f>
        <v>1176449.7316631363</v>
      </c>
      <c r="P250" s="101">
        <f>(F250-H250)*K250</f>
        <v>1223895.8201493626</v>
      </c>
      <c r="Q250" s="101">
        <f>(F250-H250)*L250</f>
        <v>1223895.8201493626</v>
      </c>
      <c r="R250" s="82">
        <f t="shared" si="144"/>
        <v>3624241.3719618614</v>
      </c>
      <c r="S250" s="96"/>
      <c r="T250" s="97"/>
      <c r="U250" s="98"/>
      <c r="V250" s="5"/>
      <c r="W250" s="5"/>
    </row>
    <row r="251" spans="1:23" ht="30.75" customHeight="1">
      <c r="A251" s="36"/>
      <c r="B251" s="16" t="s">
        <v>392</v>
      </c>
      <c r="C251" s="16"/>
      <c r="D251" s="23" t="s">
        <v>272</v>
      </c>
      <c r="E251" s="81">
        <v>613.0418716675</v>
      </c>
      <c r="F251" s="80">
        <v>613.0418716675</v>
      </c>
      <c r="G251" s="80">
        <v>40.75</v>
      </c>
      <c r="H251" s="82">
        <v>48.5</v>
      </c>
      <c r="I251" s="99">
        <v>0</v>
      </c>
      <c r="J251" s="100">
        <v>94.015999999999991</v>
      </c>
      <c r="K251" s="100">
        <v>101.17</v>
      </c>
      <c r="L251" s="100">
        <v>101.17</v>
      </c>
      <c r="M251" s="82">
        <f t="shared" si="143"/>
        <v>296.35599999999999</v>
      </c>
      <c r="N251" s="96">
        <f>I251*(E251-G251)</f>
        <v>0</v>
      </c>
      <c r="O251" s="101">
        <f>J251*(E251-G251)</f>
        <v>53804.592606691673</v>
      </c>
      <c r="P251" s="101">
        <f>(F251-H251)*K251</f>
        <v>57114.701156600975</v>
      </c>
      <c r="Q251" s="101">
        <f>(F251-H251)*L251</f>
        <v>57114.701156600975</v>
      </c>
      <c r="R251" s="82">
        <f t="shared" si="144"/>
        <v>168033.99491989362</v>
      </c>
      <c r="S251" s="96"/>
      <c r="T251" s="97"/>
      <c r="U251" s="98"/>
      <c r="V251" s="5"/>
      <c r="W251" s="5"/>
    </row>
    <row r="252" spans="1:23" ht="30.75" customHeight="1">
      <c r="A252" s="36" t="s">
        <v>227</v>
      </c>
      <c r="B252" s="37" t="s">
        <v>228</v>
      </c>
      <c r="C252" s="16"/>
      <c r="D252" s="23"/>
      <c r="E252" s="81"/>
      <c r="F252" s="80"/>
      <c r="G252" s="80"/>
      <c r="H252" s="82"/>
      <c r="I252" s="102">
        <f t="shared" ref="I252:J252" si="191">SUM(I253:I254)</f>
        <v>209018.50700000001</v>
      </c>
      <c r="J252" s="103">
        <f t="shared" si="191"/>
        <v>210787.94</v>
      </c>
      <c r="K252" s="103">
        <f t="shared" ref="K252:L252" si="192">SUM(K253:K254)</f>
        <v>204148</v>
      </c>
      <c r="L252" s="103">
        <f t="shared" si="192"/>
        <v>202599</v>
      </c>
      <c r="M252" s="82">
        <f t="shared" si="143"/>
        <v>826553.44700000004</v>
      </c>
      <c r="N252" s="96">
        <f>SUM(N253:N254)</f>
        <v>11036253.403224116</v>
      </c>
      <c r="O252" s="101">
        <f>SUM(O253:O254)</f>
        <v>11120683.067188559</v>
      </c>
      <c r="P252" s="101">
        <f t="shared" ref="P252:Q252" si="193">SUM(P253:P254)</f>
        <v>9178228.1699483562</v>
      </c>
      <c r="Q252" s="101">
        <f t="shared" si="193"/>
        <v>9328725.5777352005</v>
      </c>
      <c r="R252" s="82">
        <f t="shared" si="144"/>
        <v>40663890.218096234</v>
      </c>
      <c r="S252" s="96">
        <v>3652237.2333333329</v>
      </c>
      <c r="T252" s="97">
        <f>Q252/3</f>
        <v>3109575.1925784</v>
      </c>
      <c r="U252" s="98">
        <f>R252+S252-T252</f>
        <v>41206552.258851171</v>
      </c>
      <c r="V252" s="5"/>
      <c r="W252" s="5"/>
    </row>
    <row r="253" spans="1:23" ht="30.75" customHeight="1">
      <c r="A253" s="36"/>
      <c r="B253" s="16" t="s">
        <v>72</v>
      </c>
      <c r="C253" s="16" t="s">
        <v>76</v>
      </c>
      <c r="D253" s="23" t="s">
        <v>144</v>
      </c>
      <c r="E253" s="81">
        <v>84.217687839999996</v>
      </c>
      <c r="F253" s="80">
        <v>84.217687839999996</v>
      </c>
      <c r="G253" s="80">
        <v>51.6</v>
      </c>
      <c r="H253" s="82">
        <v>61.15</v>
      </c>
      <c r="I253" s="99">
        <v>119741.33100000001</v>
      </c>
      <c r="J253" s="100">
        <v>120945.39799999999</v>
      </c>
      <c r="K253" s="100">
        <v>123109</v>
      </c>
      <c r="L253" s="100">
        <v>118183</v>
      </c>
      <c r="M253" s="82">
        <f t="shared" si="143"/>
        <v>481978.72899999999</v>
      </c>
      <c r="N253" s="96">
        <f>I253*(E253-G253)</f>
        <v>3905685.3561041146</v>
      </c>
      <c r="O253" s="101">
        <f>J253*(E253-G253)</f>
        <v>3944959.2376485593</v>
      </c>
      <c r="P253" s="101">
        <f>(F253-H253)*K253</f>
        <v>2839839.9822945599</v>
      </c>
      <c r="Q253" s="101">
        <f>(F253-H253)*L253</f>
        <v>2726208.5519947195</v>
      </c>
      <c r="R253" s="82">
        <f t="shared" si="144"/>
        <v>13416693.128041953</v>
      </c>
      <c r="S253" s="96"/>
      <c r="T253" s="97"/>
      <c r="U253" s="98"/>
      <c r="V253" s="5"/>
      <c r="W253" s="5"/>
    </row>
    <row r="254" spans="1:23" ht="30.75" customHeight="1">
      <c r="A254" s="36"/>
      <c r="B254" s="16" t="s">
        <v>72</v>
      </c>
      <c r="C254" s="16" t="s">
        <v>76</v>
      </c>
      <c r="D254" s="23" t="s">
        <v>145</v>
      </c>
      <c r="E254" s="81">
        <v>140.87</v>
      </c>
      <c r="F254" s="80">
        <v>150.50404740500002</v>
      </c>
      <c r="G254" s="80">
        <v>61</v>
      </c>
      <c r="H254" s="82">
        <v>72.290000000000006</v>
      </c>
      <c r="I254" s="99">
        <v>89277.176000000007</v>
      </c>
      <c r="J254" s="100">
        <v>89842.542000000001</v>
      </c>
      <c r="K254" s="100">
        <v>81039</v>
      </c>
      <c r="L254" s="100">
        <v>84416</v>
      </c>
      <c r="M254" s="82">
        <f t="shared" si="143"/>
        <v>344574.71799999999</v>
      </c>
      <c r="N254" s="96">
        <f>I254*(E254-G254)</f>
        <v>7130568.0471200012</v>
      </c>
      <c r="O254" s="101">
        <f>J254*(E254-G254)</f>
        <v>7175723.8295400003</v>
      </c>
      <c r="P254" s="101">
        <f>(F254-H254)*K254</f>
        <v>6338388.1876537967</v>
      </c>
      <c r="Q254" s="101">
        <f>(F254-H254)*L254</f>
        <v>6602517.025740481</v>
      </c>
      <c r="R254" s="82">
        <f t="shared" si="144"/>
        <v>27247197.090054281</v>
      </c>
      <c r="S254" s="96"/>
      <c r="T254" s="97"/>
      <c r="U254" s="98"/>
      <c r="V254" s="5"/>
      <c r="W254" s="5"/>
    </row>
    <row r="255" spans="1:23" ht="30.75" customHeight="1">
      <c r="A255" s="36" t="s">
        <v>229</v>
      </c>
      <c r="B255" s="37" t="s">
        <v>230</v>
      </c>
      <c r="C255" s="16"/>
      <c r="D255" s="23"/>
      <c r="E255" s="81"/>
      <c r="F255" s="80"/>
      <c r="G255" s="80"/>
      <c r="H255" s="82"/>
      <c r="I255" s="102">
        <f>SUM(I256:I257)</f>
        <v>23985.079999999998</v>
      </c>
      <c r="J255" s="103">
        <f>SUM(J256:J257)</f>
        <v>23537.739999999998</v>
      </c>
      <c r="K255" s="103">
        <f>SUM(K256:K257)</f>
        <v>23152.799999999999</v>
      </c>
      <c r="L255" s="103">
        <f>SUM(L256:L257)</f>
        <v>23152.799999999999</v>
      </c>
      <c r="M255" s="82">
        <f t="shared" si="143"/>
        <v>93828.42</v>
      </c>
      <c r="N255" s="96">
        <f>SUM(N256:N257)</f>
        <v>1257958.5159741086</v>
      </c>
      <c r="O255" s="101">
        <f>SUM(O256:O257)</f>
        <v>1239573.8922915156</v>
      </c>
      <c r="P255" s="101">
        <f>SUM(P256:P257)</f>
        <v>1108080.4793930769</v>
      </c>
      <c r="Q255" s="101">
        <f>SUM(Q256:Q257)</f>
        <v>1108080.4793930769</v>
      </c>
      <c r="R255" s="82">
        <f t="shared" si="144"/>
        <v>4713693.3670517784</v>
      </c>
      <c r="S255" s="96">
        <v>435303.891</v>
      </c>
      <c r="T255" s="97">
        <f>Q255/3</f>
        <v>369360.15979769226</v>
      </c>
      <c r="U255" s="98">
        <f>R255+S255-T255</f>
        <v>4779637.0982540855</v>
      </c>
      <c r="V255" s="5"/>
      <c r="W255" s="5"/>
    </row>
    <row r="256" spans="1:23" ht="30.75" customHeight="1">
      <c r="A256" s="36"/>
      <c r="B256" s="16" t="s">
        <v>356</v>
      </c>
      <c r="C256" s="16" t="s">
        <v>364</v>
      </c>
      <c r="D256" s="23" t="s">
        <v>144</v>
      </c>
      <c r="E256" s="81">
        <v>127.34927694500001</v>
      </c>
      <c r="F256" s="80">
        <v>127.34927694500001</v>
      </c>
      <c r="G256" s="80">
        <v>31.43</v>
      </c>
      <c r="H256" s="82">
        <v>39</v>
      </c>
      <c r="I256" s="99">
        <f>5903.91+3018.39</f>
        <v>8922.2999999999993</v>
      </c>
      <c r="J256" s="100">
        <v>8829.24</v>
      </c>
      <c r="K256" s="100">
        <v>9150.9</v>
      </c>
      <c r="L256" s="100">
        <v>9150.9</v>
      </c>
      <c r="M256" s="82">
        <f t="shared" ref="M256:M317" si="194">I256+J256+K256+L256</f>
        <v>36053.340000000004</v>
      </c>
      <c r="N256" s="96">
        <f>I256*(E256-G256)</f>
        <v>855820.56468637346</v>
      </c>
      <c r="O256" s="101">
        <f>J256*(E256-G256)</f>
        <v>846894.31677387189</v>
      </c>
      <c r="P256" s="101">
        <f>(F256-H256)*K256</f>
        <v>808475.39839600062</v>
      </c>
      <c r="Q256" s="101">
        <f>(F256-H256)*L256</f>
        <v>808475.39839600062</v>
      </c>
      <c r="R256" s="82">
        <f t="shared" ref="R256:R317" si="195">N256+O256+P256+Q256</f>
        <v>3319665.6782522467</v>
      </c>
      <c r="S256" s="96"/>
      <c r="T256" s="97"/>
      <c r="U256" s="98"/>
      <c r="V256" s="5"/>
      <c r="W256" s="5"/>
    </row>
    <row r="257" spans="1:23" ht="40.5" customHeight="1">
      <c r="A257" s="36"/>
      <c r="B257" s="16" t="s">
        <v>356</v>
      </c>
      <c r="C257" s="16" t="s">
        <v>365</v>
      </c>
      <c r="D257" s="23" t="s">
        <v>145</v>
      </c>
      <c r="E257" s="81">
        <v>51.397458987500002</v>
      </c>
      <c r="F257" s="80">
        <v>51.397458987500002</v>
      </c>
      <c r="G257" s="80">
        <v>24.7</v>
      </c>
      <c r="H257" s="82">
        <v>30</v>
      </c>
      <c r="I257" s="99">
        <f>9962.58+5100.2</f>
        <v>15062.779999999999</v>
      </c>
      <c r="J257" s="100">
        <v>14708.5</v>
      </c>
      <c r="K257" s="100">
        <v>14001.9</v>
      </c>
      <c r="L257" s="100">
        <v>14001.9</v>
      </c>
      <c r="M257" s="82">
        <f t="shared" si="194"/>
        <v>57775.08</v>
      </c>
      <c r="N257" s="96">
        <f>I257*(E257-G257)</f>
        <v>402137.95128773525</v>
      </c>
      <c r="O257" s="101">
        <f>J257*(E257-G257)</f>
        <v>392679.57551764377</v>
      </c>
      <c r="P257" s="101">
        <f>(F257-H257)*K257</f>
        <v>299605.08099707629</v>
      </c>
      <c r="Q257" s="101">
        <f>(F257-H257)*L257</f>
        <v>299605.08099707629</v>
      </c>
      <c r="R257" s="82">
        <f t="shared" si="195"/>
        <v>1394027.6887995317</v>
      </c>
      <c r="S257" s="96"/>
      <c r="T257" s="97"/>
      <c r="U257" s="98"/>
      <c r="V257" s="5"/>
      <c r="W257" s="5"/>
    </row>
    <row r="258" spans="1:23" ht="29.25" customHeight="1">
      <c r="A258" s="36" t="s">
        <v>82</v>
      </c>
      <c r="B258" s="37" t="s">
        <v>81</v>
      </c>
      <c r="C258" s="16"/>
      <c r="D258" s="23"/>
      <c r="E258" s="81"/>
      <c r="F258" s="80"/>
      <c r="G258" s="80"/>
      <c r="H258" s="82"/>
      <c r="I258" s="102">
        <f>SUM(I259:I264)</f>
        <v>7797.3720000000003</v>
      </c>
      <c r="J258" s="103">
        <f>SUM(J259:J264)</f>
        <v>8301.5720000000001</v>
      </c>
      <c r="K258" s="103">
        <f t="shared" ref="K258:L258" si="196">SUM(K259:K264)</f>
        <v>11497.98</v>
      </c>
      <c r="L258" s="103">
        <f t="shared" si="196"/>
        <v>11497.99</v>
      </c>
      <c r="M258" s="82">
        <f t="shared" si="194"/>
        <v>39094.913999999997</v>
      </c>
      <c r="N258" s="96">
        <f>SUM(N259:N264)</f>
        <v>261678.93743857311</v>
      </c>
      <c r="O258" s="101">
        <f>SUM(O259:O264)</f>
        <v>280262.46297741064</v>
      </c>
      <c r="P258" s="101">
        <f t="shared" ref="P258:Q258" si="197">SUM(P259:P264)</f>
        <v>227506.03704745707</v>
      </c>
      <c r="Q258" s="101">
        <f t="shared" si="197"/>
        <v>227506.39741929912</v>
      </c>
      <c r="R258" s="82">
        <f t="shared" si="195"/>
        <v>996953.83488273993</v>
      </c>
      <c r="S258" s="96">
        <v>123045.2083</v>
      </c>
      <c r="T258" s="97">
        <f>Q258/3</f>
        <v>75835.465806433043</v>
      </c>
      <c r="U258" s="98">
        <f>R258+S258-T258</f>
        <v>1044163.577376307</v>
      </c>
      <c r="V258" s="5"/>
      <c r="W258" s="5"/>
    </row>
    <row r="259" spans="1:23" ht="30.75" customHeight="1">
      <c r="A259" s="36"/>
      <c r="B259" s="16" t="s">
        <v>80</v>
      </c>
      <c r="C259" s="16" t="s">
        <v>232</v>
      </c>
      <c r="D259" s="23" t="s">
        <v>144</v>
      </c>
      <c r="E259" s="81">
        <v>61.62</v>
      </c>
      <c r="F259" s="80">
        <v>61.62</v>
      </c>
      <c r="G259" s="80">
        <v>52</v>
      </c>
      <c r="H259" s="82">
        <v>61.62</v>
      </c>
      <c r="I259" s="99">
        <v>2039.81</v>
      </c>
      <c r="J259" s="100">
        <v>2272.953</v>
      </c>
      <c r="K259" s="100">
        <v>3419.75</v>
      </c>
      <c r="L259" s="100">
        <v>3419.75</v>
      </c>
      <c r="M259" s="82">
        <f t="shared" si="194"/>
        <v>11152.262999999999</v>
      </c>
      <c r="N259" s="96">
        <f t="shared" ref="N259:N264" si="198">I259*(E259-G259)</f>
        <v>19622.972199999993</v>
      </c>
      <c r="O259" s="101">
        <f t="shared" ref="O259:O264" si="199">J259*(E259-G259)</f>
        <v>21865.807859999994</v>
      </c>
      <c r="P259" s="101">
        <f t="shared" ref="P259:P264" si="200">(F259-H259)*K259</f>
        <v>0</v>
      </c>
      <c r="Q259" s="101">
        <f t="shared" ref="Q259:Q264" si="201">(F259-H259)*L259</f>
        <v>0</v>
      </c>
      <c r="R259" s="82">
        <f t="shared" si="195"/>
        <v>41488.78005999999</v>
      </c>
      <c r="S259" s="96"/>
      <c r="T259" s="97"/>
      <c r="U259" s="98"/>
      <c r="V259" s="5"/>
      <c r="W259" s="5"/>
    </row>
    <row r="260" spans="1:23" ht="30.75" customHeight="1">
      <c r="A260" s="36"/>
      <c r="B260" s="16" t="s">
        <v>80</v>
      </c>
      <c r="C260" s="16" t="s">
        <v>33</v>
      </c>
      <c r="D260" s="23" t="s">
        <v>144</v>
      </c>
      <c r="E260" s="81">
        <v>233.64136142000001</v>
      </c>
      <c r="F260" s="80">
        <v>233.64136142000001</v>
      </c>
      <c r="G260" s="80">
        <v>60</v>
      </c>
      <c r="H260" s="82">
        <v>71.099999999999994</v>
      </c>
      <c r="I260" s="99">
        <v>298.48900000000003</v>
      </c>
      <c r="J260" s="100">
        <v>407.17700000000002</v>
      </c>
      <c r="K260" s="100">
        <v>507.5</v>
      </c>
      <c r="L260" s="100">
        <v>507.5</v>
      </c>
      <c r="M260" s="82">
        <f t="shared" si="194"/>
        <v>1720.6660000000002</v>
      </c>
      <c r="N260" s="96">
        <f t="shared" si="198"/>
        <v>51830.036328894392</v>
      </c>
      <c r="O260" s="101">
        <f t="shared" si="199"/>
        <v>70702.768618911345</v>
      </c>
      <c r="P260" s="101">
        <f t="shared" si="200"/>
        <v>82489.740920650001</v>
      </c>
      <c r="Q260" s="101">
        <f t="shared" si="201"/>
        <v>82489.740920650001</v>
      </c>
      <c r="R260" s="82">
        <f t="shared" si="195"/>
        <v>287512.28678910574</v>
      </c>
      <c r="S260" s="96"/>
      <c r="T260" s="97"/>
      <c r="U260" s="98"/>
      <c r="V260" s="5"/>
      <c r="W260" s="5"/>
    </row>
    <row r="261" spans="1:23" ht="30.75" customHeight="1">
      <c r="A261" s="36"/>
      <c r="B261" s="16" t="s">
        <v>80</v>
      </c>
      <c r="C261" s="16" t="s">
        <v>231</v>
      </c>
      <c r="D261" s="23" t="s">
        <v>144</v>
      </c>
      <c r="E261" s="81">
        <v>61.62</v>
      </c>
      <c r="F261" s="80">
        <v>61.62</v>
      </c>
      <c r="G261" s="80">
        <v>52</v>
      </c>
      <c r="H261" s="82">
        <v>61.62</v>
      </c>
      <c r="I261" s="99">
        <v>2317.3229999999999</v>
      </c>
      <c r="J261" s="100">
        <v>2572.2049999999999</v>
      </c>
      <c r="K261" s="100">
        <v>4181.25</v>
      </c>
      <c r="L261" s="100">
        <v>4181.25</v>
      </c>
      <c r="M261" s="82">
        <f t="shared" si="194"/>
        <v>13252.028</v>
      </c>
      <c r="N261" s="96">
        <f t="shared" si="198"/>
        <v>22292.647259999994</v>
      </c>
      <c r="O261" s="101">
        <f t="shared" si="199"/>
        <v>24744.612099999991</v>
      </c>
      <c r="P261" s="101">
        <f t="shared" si="200"/>
        <v>0</v>
      </c>
      <c r="Q261" s="101">
        <f t="shared" si="201"/>
        <v>0</v>
      </c>
      <c r="R261" s="82">
        <f t="shared" si="195"/>
        <v>47037.259359999982</v>
      </c>
      <c r="S261" s="96"/>
      <c r="T261" s="97"/>
      <c r="U261" s="98"/>
      <c r="V261" s="5"/>
      <c r="W261" s="5"/>
    </row>
    <row r="262" spans="1:23" ht="30.75" customHeight="1">
      <c r="A262" s="36"/>
      <c r="B262" s="16" t="s">
        <v>80</v>
      </c>
      <c r="C262" s="16" t="s">
        <v>303</v>
      </c>
      <c r="D262" s="23" t="s">
        <v>144</v>
      </c>
      <c r="E262" s="81">
        <v>89.227184202500013</v>
      </c>
      <c r="F262" s="80">
        <v>89.227184202500013</v>
      </c>
      <c r="G262" s="80">
        <v>44.89</v>
      </c>
      <c r="H262" s="82">
        <v>53.19</v>
      </c>
      <c r="I262" s="99">
        <v>1198.502</v>
      </c>
      <c r="J262" s="100">
        <v>1215.739</v>
      </c>
      <c r="K262" s="100">
        <v>1486.18</v>
      </c>
      <c r="L262" s="100">
        <v>1486.19</v>
      </c>
      <c r="M262" s="82">
        <f t="shared" si="194"/>
        <v>5386.6110000000008</v>
      </c>
      <c r="N262" s="96">
        <f t="shared" si="198"/>
        <v>53138.203941064668</v>
      </c>
      <c r="O262" s="101">
        <f t="shared" si="199"/>
        <v>53902.443985163161</v>
      </c>
      <c r="P262" s="101">
        <f t="shared" si="200"/>
        <v>53557.742418071473</v>
      </c>
      <c r="Q262" s="101">
        <f t="shared" si="201"/>
        <v>53558.102789913501</v>
      </c>
      <c r="R262" s="82">
        <f t="shared" si="195"/>
        <v>214156.49313421283</v>
      </c>
      <c r="S262" s="96"/>
      <c r="T262" s="97"/>
      <c r="U262" s="98"/>
      <c r="V262" s="5"/>
      <c r="W262" s="5"/>
    </row>
    <row r="263" spans="1:23" ht="30.75" customHeight="1">
      <c r="A263" s="36"/>
      <c r="B263" s="16" t="s">
        <v>80</v>
      </c>
      <c r="C263" s="16" t="s">
        <v>303</v>
      </c>
      <c r="D263" s="23" t="s">
        <v>145</v>
      </c>
      <c r="E263" s="81">
        <v>127.8042994875</v>
      </c>
      <c r="F263" s="80">
        <v>127.8042994875</v>
      </c>
      <c r="G263" s="80">
        <v>63</v>
      </c>
      <c r="H263" s="82">
        <v>74.66</v>
      </c>
      <c r="I263" s="99">
        <v>992.31799999999998</v>
      </c>
      <c r="J263" s="100">
        <v>999.048</v>
      </c>
      <c r="K263" s="100">
        <v>1234.05</v>
      </c>
      <c r="L263" s="100">
        <v>1234.05</v>
      </c>
      <c r="M263" s="82">
        <f t="shared" si="194"/>
        <v>4459.4660000000003</v>
      </c>
      <c r="N263" s="96">
        <f t="shared" si="198"/>
        <v>64306.472858837027</v>
      </c>
      <c r="O263" s="101">
        <f t="shared" si="199"/>
        <v>64742.605794387906</v>
      </c>
      <c r="P263" s="101">
        <f t="shared" si="200"/>
        <v>65582.722782549376</v>
      </c>
      <c r="Q263" s="101">
        <f t="shared" si="201"/>
        <v>65582.722782549376</v>
      </c>
      <c r="R263" s="82">
        <f t="shared" si="195"/>
        <v>260214.5242183237</v>
      </c>
      <c r="S263" s="96"/>
      <c r="T263" s="97"/>
      <c r="U263" s="98"/>
      <c r="V263" s="5"/>
      <c r="W263" s="5"/>
    </row>
    <row r="264" spans="1:23" ht="30.75" customHeight="1">
      <c r="A264" s="36"/>
      <c r="B264" s="16" t="s">
        <v>80</v>
      </c>
      <c r="C264" s="16" t="s">
        <v>233</v>
      </c>
      <c r="D264" s="23" t="s">
        <v>145</v>
      </c>
      <c r="E264" s="81">
        <v>131.09392368499999</v>
      </c>
      <c r="F264" s="80">
        <v>131.09392368499999</v>
      </c>
      <c r="G264" s="80">
        <v>78</v>
      </c>
      <c r="H264" s="82">
        <v>92.43</v>
      </c>
      <c r="I264" s="99">
        <v>950.93000000000006</v>
      </c>
      <c r="J264" s="100">
        <v>834.45</v>
      </c>
      <c r="K264" s="100">
        <v>669.25</v>
      </c>
      <c r="L264" s="100">
        <v>669.25</v>
      </c>
      <c r="M264" s="82">
        <f t="shared" si="194"/>
        <v>3123.88</v>
      </c>
      <c r="N264" s="96">
        <f t="shared" si="198"/>
        <v>50488.604849777046</v>
      </c>
      <c r="O264" s="101">
        <f t="shared" si="199"/>
        <v>44304.224618948247</v>
      </c>
      <c r="P264" s="101">
        <f t="shared" si="200"/>
        <v>25875.830926186241</v>
      </c>
      <c r="Q264" s="101">
        <f t="shared" si="201"/>
        <v>25875.830926186241</v>
      </c>
      <c r="R264" s="82">
        <f t="shared" si="195"/>
        <v>146544.49132109777</v>
      </c>
      <c r="S264" s="96"/>
      <c r="T264" s="97"/>
      <c r="U264" s="98"/>
      <c r="V264" s="5"/>
      <c r="W264" s="5"/>
    </row>
    <row r="265" spans="1:23" ht="30.75" customHeight="1">
      <c r="A265" s="36" t="s">
        <v>79</v>
      </c>
      <c r="B265" s="37" t="s">
        <v>77</v>
      </c>
      <c r="C265" s="16"/>
      <c r="D265" s="23"/>
      <c r="E265" s="81"/>
      <c r="F265" s="80"/>
      <c r="G265" s="80"/>
      <c r="H265" s="82"/>
      <c r="I265" s="102">
        <f t="shared" ref="I265:L265" si="202">SUM(I266:I267)</f>
        <v>2970.0259999999998</v>
      </c>
      <c r="J265" s="103">
        <f t="shared" si="202"/>
        <v>4634.0079999999998</v>
      </c>
      <c r="K265" s="103">
        <f t="shared" si="202"/>
        <v>5476.9</v>
      </c>
      <c r="L265" s="103">
        <f t="shared" si="202"/>
        <v>5476.9</v>
      </c>
      <c r="M265" s="82">
        <f t="shared" si="194"/>
        <v>18557.833999999999</v>
      </c>
      <c r="N265" s="95">
        <f>SUM(N266:N267)</f>
        <v>27505.295972219912</v>
      </c>
      <c r="O265" s="95">
        <f>SUM(O266:O267)</f>
        <v>80775.221197693405</v>
      </c>
      <c r="P265" s="95">
        <f t="shared" ref="P265:Q265" si="203">SUM(P266:P267)</f>
        <v>52212.493752581504</v>
      </c>
      <c r="Q265" s="95">
        <f t="shared" si="203"/>
        <v>52212.493752581504</v>
      </c>
      <c r="R265" s="82">
        <f t="shared" si="195"/>
        <v>212705.50467507631</v>
      </c>
      <c r="S265" s="96">
        <v>46784.301333333337</v>
      </c>
      <c r="T265" s="97">
        <f>Q265/3</f>
        <v>17404.164584193833</v>
      </c>
      <c r="U265" s="98">
        <f>R265+S265-T265</f>
        <v>242085.64142421581</v>
      </c>
      <c r="V265" s="5"/>
      <c r="W265" s="5"/>
    </row>
    <row r="266" spans="1:23" ht="37.5" customHeight="1">
      <c r="A266" s="36"/>
      <c r="B266" s="16" t="s">
        <v>72</v>
      </c>
      <c r="C266" s="16" t="s">
        <v>78</v>
      </c>
      <c r="D266" s="23" t="s">
        <v>175</v>
      </c>
      <c r="E266" s="81">
        <v>60.090961342500002</v>
      </c>
      <c r="F266" s="80">
        <v>60.090961342500002</v>
      </c>
      <c r="G266" s="80">
        <v>50.83</v>
      </c>
      <c r="H266" s="82">
        <v>60.23</v>
      </c>
      <c r="I266" s="99">
        <v>2970.0259999999998</v>
      </c>
      <c r="J266" s="100">
        <v>3013.0680000000002</v>
      </c>
      <c r="K266" s="100">
        <v>3194.2</v>
      </c>
      <c r="L266" s="100">
        <v>3194.2</v>
      </c>
      <c r="M266" s="82">
        <f t="shared" si="194"/>
        <v>12371.493999999999</v>
      </c>
      <c r="N266" s="96">
        <f>I266*(E266-G266)</f>
        <v>27505.295972219912</v>
      </c>
      <c r="O266" s="101">
        <f>J266*(E266-G266)</f>
        <v>27903.906270323801</v>
      </c>
      <c r="P266" s="101">
        <f>(F266-H266)*K266</f>
        <v>-444.11727978648435</v>
      </c>
      <c r="Q266" s="101">
        <f>(F266-H266)*L266</f>
        <v>-444.11727978648435</v>
      </c>
      <c r="R266" s="82">
        <f t="shared" si="195"/>
        <v>54520.967682970746</v>
      </c>
      <c r="S266" s="96"/>
      <c r="T266" s="97"/>
      <c r="U266" s="98"/>
      <c r="V266" s="5"/>
      <c r="W266" s="5"/>
    </row>
    <row r="267" spans="1:23" ht="48" customHeight="1">
      <c r="A267" s="36"/>
      <c r="B267" s="16" t="s">
        <v>72</v>
      </c>
      <c r="C267" s="16" t="s">
        <v>393</v>
      </c>
      <c r="D267" s="23" t="s">
        <v>175</v>
      </c>
      <c r="E267" s="81">
        <v>84.217687839999996</v>
      </c>
      <c r="F267" s="80">
        <v>84.217687839999996</v>
      </c>
      <c r="G267" s="80">
        <v>51.6</v>
      </c>
      <c r="H267" s="82">
        <v>61.15</v>
      </c>
      <c r="I267" s="99">
        <v>0</v>
      </c>
      <c r="J267" s="100">
        <v>1620.94</v>
      </c>
      <c r="K267" s="100">
        <v>2282.6999999999998</v>
      </c>
      <c r="L267" s="100">
        <v>2282.6999999999998</v>
      </c>
      <c r="M267" s="82">
        <f t="shared" si="194"/>
        <v>6186.34</v>
      </c>
      <c r="N267" s="96">
        <f>I267*(E267-G267)</f>
        <v>0</v>
      </c>
      <c r="O267" s="101">
        <f>J267*(E267-G267)</f>
        <v>52871.314927369596</v>
      </c>
      <c r="P267" s="101">
        <f>(F267-H267)*K267</f>
        <v>52656.61103236799</v>
      </c>
      <c r="Q267" s="101">
        <f>(F267-H267)*L267</f>
        <v>52656.61103236799</v>
      </c>
      <c r="R267" s="82">
        <f t="shared" si="195"/>
        <v>158184.5369921056</v>
      </c>
      <c r="S267" s="96"/>
      <c r="T267" s="97"/>
      <c r="U267" s="98"/>
      <c r="V267" s="5"/>
      <c r="W267" s="5"/>
    </row>
    <row r="268" spans="1:23" ht="30.75" customHeight="1">
      <c r="A268" s="36" t="s">
        <v>234</v>
      </c>
      <c r="B268" s="37" t="s">
        <v>235</v>
      </c>
      <c r="C268" s="16"/>
      <c r="D268" s="23"/>
      <c r="E268" s="81"/>
      <c r="F268" s="80"/>
      <c r="G268" s="80"/>
      <c r="H268" s="82"/>
      <c r="I268" s="102">
        <f t="shared" ref="I268:L268" si="204">SUM(I269)</f>
        <v>2965.6000000000004</v>
      </c>
      <c r="J268" s="103">
        <f t="shared" si="204"/>
        <v>3039.7</v>
      </c>
      <c r="K268" s="103">
        <f t="shared" si="204"/>
        <v>4616</v>
      </c>
      <c r="L268" s="103">
        <f t="shared" si="204"/>
        <v>4616</v>
      </c>
      <c r="M268" s="82">
        <f t="shared" si="194"/>
        <v>15237.3</v>
      </c>
      <c r="N268" s="95">
        <f>SUM(N269)</f>
        <v>50474.511999999995</v>
      </c>
      <c r="O268" s="80">
        <f>SUM(O269)</f>
        <v>51735.693999999981</v>
      </c>
      <c r="P268" s="80">
        <f t="shared" ref="P268:Q268" si="205">SUM(P269)</f>
        <v>0</v>
      </c>
      <c r="Q268" s="80">
        <f t="shared" si="205"/>
        <v>0</v>
      </c>
      <c r="R268" s="82">
        <f t="shared" si="195"/>
        <v>102210.20599999998</v>
      </c>
      <c r="S268" s="95">
        <v>18756.346666666661</v>
      </c>
      <c r="T268" s="80">
        <f>Q268/3</f>
        <v>0</v>
      </c>
      <c r="U268" s="98">
        <f>R268+S268-T268</f>
        <v>120966.55266666664</v>
      </c>
      <c r="V268" s="5"/>
      <c r="W268" s="5"/>
    </row>
    <row r="269" spans="1:23" ht="53.25" customHeight="1">
      <c r="A269" s="36"/>
      <c r="B269" s="16" t="s">
        <v>332</v>
      </c>
      <c r="C269" s="16" t="s">
        <v>343</v>
      </c>
      <c r="D269" s="23" t="s">
        <v>144</v>
      </c>
      <c r="E269" s="81">
        <v>109.02</v>
      </c>
      <c r="F269" s="80">
        <v>109.02</v>
      </c>
      <c r="G269" s="80">
        <v>92</v>
      </c>
      <c r="H269" s="82">
        <v>109.02</v>
      </c>
      <c r="I269" s="99">
        <v>2965.6000000000004</v>
      </c>
      <c r="J269" s="100">
        <v>3039.7</v>
      </c>
      <c r="K269" s="100">
        <v>4616</v>
      </c>
      <c r="L269" s="100">
        <v>4616</v>
      </c>
      <c r="M269" s="82">
        <f t="shared" si="194"/>
        <v>15237.3</v>
      </c>
      <c r="N269" s="96">
        <f>I269*(E269-G269)</f>
        <v>50474.511999999995</v>
      </c>
      <c r="O269" s="101">
        <f>J269*(E269-G269)</f>
        <v>51735.693999999981</v>
      </c>
      <c r="P269" s="101">
        <f>(F269-H269)*K269</f>
        <v>0</v>
      </c>
      <c r="Q269" s="101">
        <f>(F269-H269)*L269</f>
        <v>0</v>
      </c>
      <c r="R269" s="82">
        <f t="shared" si="195"/>
        <v>102210.20599999998</v>
      </c>
      <c r="S269" s="96"/>
      <c r="T269" s="97"/>
      <c r="U269" s="98"/>
      <c r="V269" s="5"/>
      <c r="W269" s="5"/>
    </row>
    <row r="270" spans="1:23" ht="30.75" customHeight="1">
      <c r="A270" s="36" t="s">
        <v>414</v>
      </c>
      <c r="B270" s="37" t="s">
        <v>413</v>
      </c>
      <c r="C270" s="16"/>
      <c r="D270" s="23"/>
      <c r="E270" s="81"/>
      <c r="F270" s="80"/>
      <c r="G270" s="80"/>
      <c r="H270" s="82"/>
      <c r="I270" s="102">
        <f>I271</f>
        <v>1125.864</v>
      </c>
      <c r="J270" s="103">
        <f t="shared" ref="J270:L270" si="206">J271</f>
        <v>1125.864</v>
      </c>
      <c r="K270" s="103">
        <f t="shared" si="206"/>
        <v>1125.864</v>
      </c>
      <c r="L270" s="103">
        <f t="shared" si="206"/>
        <v>1125.864</v>
      </c>
      <c r="M270" s="82">
        <f t="shared" ref="M270:M271" si="207">I270+J270+K270+L270</f>
        <v>4503.4560000000001</v>
      </c>
      <c r="N270" s="95">
        <f>N271</f>
        <v>277500.55603615491</v>
      </c>
      <c r="O270" s="80">
        <f>O271</f>
        <v>277500.55603615491</v>
      </c>
      <c r="P270" s="80">
        <f>P271</f>
        <v>269946.00859615486</v>
      </c>
      <c r="Q270" s="80">
        <f>Q271</f>
        <v>269946.00859615486</v>
      </c>
      <c r="R270" s="82">
        <f>N270+O270+P270+Q270</f>
        <v>1094893.1292646197</v>
      </c>
      <c r="S270" s="95"/>
      <c r="T270" s="80">
        <f>Q270/3</f>
        <v>89982.002865384959</v>
      </c>
      <c r="U270" s="98">
        <f>R270+S270-T270</f>
        <v>1004911.1263992348</v>
      </c>
      <c r="V270" s="5"/>
      <c r="W270" s="5"/>
    </row>
    <row r="271" spans="1:23" ht="42.75" customHeight="1">
      <c r="A271" s="36"/>
      <c r="B271" s="16" t="s">
        <v>415</v>
      </c>
      <c r="C271" s="16" t="s">
        <v>416</v>
      </c>
      <c r="D271" s="23" t="s">
        <v>175</v>
      </c>
      <c r="E271" s="81">
        <v>282.72786592</v>
      </c>
      <c r="F271" s="80">
        <v>282.72786592</v>
      </c>
      <c r="G271" s="80">
        <v>36.25</v>
      </c>
      <c r="H271" s="82">
        <v>42.96</v>
      </c>
      <c r="I271" s="99">
        <f>4503.456/4</f>
        <v>1125.864</v>
      </c>
      <c r="J271" s="100">
        <f t="shared" ref="J271:L271" si="208">4503.456/4</f>
        <v>1125.864</v>
      </c>
      <c r="K271" s="100">
        <f t="shared" si="208"/>
        <v>1125.864</v>
      </c>
      <c r="L271" s="100">
        <f t="shared" si="208"/>
        <v>1125.864</v>
      </c>
      <c r="M271" s="82">
        <f t="shared" si="207"/>
        <v>4503.4560000000001</v>
      </c>
      <c r="N271" s="96">
        <f>I271*(E271-G271)</f>
        <v>277500.55603615491</v>
      </c>
      <c r="O271" s="101">
        <f>J271*(E271-G271)</f>
        <v>277500.55603615491</v>
      </c>
      <c r="P271" s="101">
        <f>(F271-H271)*K271</f>
        <v>269946.00859615486</v>
      </c>
      <c r="Q271" s="101">
        <f>(F271-H271)*L271</f>
        <v>269946.00859615486</v>
      </c>
      <c r="R271" s="82">
        <f t="shared" ref="R271" si="209">N271+O271+P271+Q271</f>
        <v>1094893.1292646197</v>
      </c>
      <c r="S271" s="96"/>
      <c r="T271" s="97"/>
      <c r="U271" s="98"/>
      <c r="V271" s="5"/>
      <c r="W271" s="5"/>
    </row>
    <row r="272" spans="1:23" ht="30.75" customHeight="1">
      <c r="A272" s="36" t="s">
        <v>236</v>
      </c>
      <c r="B272" s="37" t="s">
        <v>237</v>
      </c>
      <c r="C272" s="16"/>
      <c r="D272" s="23"/>
      <c r="E272" s="81"/>
      <c r="F272" s="80"/>
      <c r="G272" s="80"/>
      <c r="H272" s="82"/>
      <c r="I272" s="102">
        <f t="shared" ref="I272:J272" si="210">SUM(I273:I274)</f>
        <v>100464.64199999999</v>
      </c>
      <c r="J272" s="103">
        <f t="shared" si="210"/>
        <v>97970.28</v>
      </c>
      <c r="K272" s="103">
        <f t="shared" ref="K272:L272" si="211">SUM(K273:K274)</f>
        <v>92846.5</v>
      </c>
      <c r="L272" s="103">
        <f t="shared" si="211"/>
        <v>92846.5</v>
      </c>
      <c r="M272" s="82">
        <f t="shared" si="194"/>
        <v>384127.92200000002</v>
      </c>
      <c r="N272" s="95">
        <f>SUM(N273:N274)</f>
        <v>781082.07440000016</v>
      </c>
      <c r="O272" s="80">
        <f>SUM(O273:O274)</f>
        <v>761685.30410000018</v>
      </c>
      <c r="P272" s="80">
        <f t="shared" ref="P272:Q272" si="212">SUM(P273:P274)</f>
        <v>0</v>
      </c>
      <c r="Q272" s="80">
        <f t="shared" si="212"/>
        <v>0</v>
      </c>
      <c r="R272" s="82">
        <f t="shared" si="195"/>
        <v>1542767.3785000003</v>
      </c>
      <c r="S272" s="95">
        <v>236112.57499999995</v>
      </c>
      <c r="T272" s="80">
        <f>Q272/3</f>
        <v>0</v>
      </c>
      <c r="U272" s="98">
        <f>R272+S272-T272</f>
        <v>1778879.9535000003</v>
      </c>
      <c r="V272" s="5"/>
      <c r="W272" s="5"/>
    </row>
    <row r="273" spans="1:23" ht="30.75" customHeight="1">
      <c r="A273" s="36"/>
      <c r="B273" s="16" t="s">
        <v>42</v>
      </c>
      <c r="C273" s="16" t="s">
        <v>238</v>
      </c>
      <c r="D273" s="23" t="s">
        <v>144</v>
      </c>
      <c r="E273" s="81">
        <v>46.57</v>
      </c>
      <c r="F273" s="80">
        <v>46.57</v>
      </c>
      <c r="G273" s="80">
        <v>39.299999999999997</v>
      </c>
      <c r="H273" s="82">
        <v>46.57</v>
      </c>
      <c r="I273" s="99">
        <v>50262.536</v>
      </c>
      <c r="J273" s="100">
        <v>49018.43</v>
      </c>
      <c r="K273" s="100">
        <v>48323.25</v>
      </c>
      <c r="L273" s="100">
        <v>48323.25</v>
      </c>
      <c r="M273" s="82">
        <f t="shared" si="194"/>
        <v>195927.46600000001</v>
      </c>
      <c r="N273" s="96">
        <f>I273*(E273-G273)</f>
        <v>365408.63672000018</v>
      </c>
      <c r="O273" s="101">
        <f>J273*(E273-G273)</f>
        <v>356363.98610000015</v>
      </c>
      <c r="P273" s="101">
        <f>(F273-H273)*K273</f>
        <v>0</v>
      </c>
      <c r="Q273" s="101">
        <f>(F273-H273)*L273</f>
        <v>0</v>
      </c>
      <c r="R273" s="82">
        <f t="shared" si="195"/>
        <v>721772.6228200004</v>
      </c>
      <c r="S273" s="96"/>
      <c r="T273" s="97"/>
      <c r="U273" s="98"/>
      <c r="V273" s="5"/>
      <c r="W273" s="5"/>
    </row>
    <row r="274" spans="1:23" ht="30.75" customHeight="1">
      <c r="A274" s="36"/>
      <c r="B274" s="16" t="s">
        <v>42</v>
      </c>
      <c r="C274" s="16" t="s">
        <v>238</v>
      </c>
      <c r="D274" s="23" t="s">
        <v>145</v>
      </c>
      <c r="E274" s="81">
        <v>37.53</v>
      </c>
      <c r="F274" s="80">
        <v>37.53</v>
      </c>
      <c r="G274" s="80">
        <v>29.25</v>
      </c>
      <c r="H274" s="82">
        <v>37.53</v>
      </c>
      <c r="I274" s="99">
        <v>50202.105999999992</v>
      </c>
      <c r="J274" s="100">
        <v>48951.85</v>
      </c>
      <c r="K274" s="100">
        <v>44523.25</v>
      </c>
      <c r="L274" s="100">
        <v>44523.25</v>
      </c>
      <c r="M274" s="82">
        <f t="shared" si="194"/>
        <v>188200.45600000001</v>
      </c>
      <c r="N274" s="96">
        <f>I274*(E274-G274)</f>
        <v>415673.43767999997</v>
      </c>
      <c r="O274" s="101">
        <f>J274*(E274-G274)</f>
        <v>405321.31800000003</v>
      </c>
      <c r="P274" s="101">
        <f>(F274-H274)*K274</f>
        <v>0</v>
      </c>
      <c r="Q274" s="101">
        <f>(F274-H274)*L274</f>
        <v>0</v>
      </c>
      <c r="R274" s="82">
        <f t="shared" si="195"/>
        <v>820994.75567999994</v>
      </c>
      <c r="S274" s="96"/>
      <c r="T274" s="97"/>
      <c r="U274" s="98"/>
      <c r="V274" s="5"/>
      <c r="W274" s="5"/>
    </row>
    <row r="275" spans="1:23" ht="30.75" customHeight="1">
      <c r="A275" s="36" t="s">
        <v>239</v>
      </c>
      <c r="B275" s="37" t="s">
        <v>240</v>
      </c>
      <c r="C275" s="16"/>
      <c r="D275" s="23"/>
      <c r="E275" s="81"/>
      <c r="F275" s="80"/>
      <c r="G275" s="80"/>
      <c r="H275" s="82"/>
      <c r="I275" s="102">
        <f>SUM(I276:I277)</f>
        <v>5787.66</v>
      </c>
      <c r="J275" s="103">
        <f t="shared" ref="J275" si="213">SUM(J276:J277)</f>
        <v>5824.4</v>
      </c>
      <c r="K275" s="103">
        <f t="shared" ref="K275:L275" si="214">SUM(K276:K277)</f>
        <v>6051.5</v>
      </c>
      <c r="L275" s="103">
        <f t="shared" si="214"/>
        <v>6051.5</v>
      </c>
      <c r="M275" s="82">
        <f t="shared" si="194"/>
        <v>23715.059999999998</v>
      </c>
      <c r="N275" s="95">
        <f>SUM(N276:N277)</f>
        <v>1602402.3894613739</v>
      </c>
      <c r="O275" s="80">
        <f>SUM(O276:O277)</f>
        <v>1612574.4216451601</v>
      </c>
      <c r="P275" s="80">
        <f t="shared" ref="P275:Q275" si="215">SUM(P276:P277)</f>
        <v>1632666.4328383501</v>
      </c>
      <c r="Q275" s="80">
        <f t="shared" si="215"/>
        <v>1632666.4328383501</v>
      </c>
      <c r="R275" s="82">
        <f t="shared" si="195"/>
        <v>6480309.6767832339</v>
      </c>
      <c r="S275" s="95">
        <v>590475.11249999993</v>
      </c>
      <c r="T275" s="80">
        <f>Q275/3</f>
        <v>544222.14427945006</v>
      </c>
      <c r="U275" s="98">
        <f>R275+S275-T275</f>
        <v>6526562.6450037835</v>
      </c>
      <c r="V275" s="5"/>
      <c r="W275" s="5"/>
    </row>
    <row r="276" spans="1:23" ht="29.25" customHeight="1">
      <c r="A276" s="36"/>
      <c r="B276" s="16" t="s">
        <v>42</v>
      </c>
      <c r="C276" s="16" t="s">
        <v>241</v>
      </c>
      <c r="D276" s="23" t="s">
        <v>144</v>
      </c>
      <c r="E276" s="81">
        <v>417.80139496999999</v>
      </c>
      <c r="F276" s="80">
        <v>417.80139496999999</v>
      </c>
      <c r="G276" s="80">
        <v>40.94</v>
      </c>
      <c r="H276" s="82">
        <v>48.51</v>
      </c>
      <c r="I276" s="99">
        <v>2893.83</v>
      </c>
      <c r="J276" s="100">
        <v>2912.2</v>
      </c>
      <c r="K276" s="100">
        <v>3025.75</v>
      </c>
      <c r="L276" s="100">
        <v>3025.75</v>
      </c>
      <c r="M276" s="82">
        <f t="shared" si="194"/>
        <v>11857.529999999999</v>
      </c>
      <c r="N276" s="96">
        <f>I276*(E276-G276)</f>
        <v>1090572.8106060349</v>
      </c>
      <c r="O276" s="101">
        <f>J276*(E276-G276)</f>
        <v>1097495.754431634</v>
      </c>
      <c r="P276" s="101">
        <f>(F276-H276)*K276</f>
        <v>1117383.4383304776</v>
      </c>
      <c r="Q276" s="101">
        <f>(F276-H276)*L276</f>
        <v>1117383.4383304776</v>
      </c>
      <c r="R276" s="82">
        <f t="shared" si="195"/>
        <v>4422835.4416986238</v>
      </c>
      <c r="S276" s="96"/>
      <c r="T276" s="97"/>
      <c r="U276" s="98"/>
      <c r="V276" s="5"/>
      <c r="W276" s="5"/>
    </row>
    <row r="277" spans="1:23" ht="29.25" customHeight="1">
      <c r="A277" s="36"/>
      <c r="B277" s="16" t="s">
        <v>42</v>
      </c>
      <c r="C277" s="16" t="s">
        <v>241</v>
      </c>
      <c r="D277" s="23" t="s">
        <v>145</v>
      </c>
      <c r="E277" s="81">
        <v>212.37926283000002</v>
      </c>
      <c r="F277" s="80">
        <v>212.37926283000002</v>
      </c>
      <c r="G277" s="80">
        <v>35.51</v>
      </c>
      <c r="H277" s="82">
        <v>42.08</v>
      </c>
      <c r="I277" s="99">
        <v>2893.83</v>
      </c>
      <c r="J277" s="100">
        <v>2912.2</v>
      </c>
      <c r="K277" s="100">
        <v>3025.75</v>
      </c>
      <c r="L277" s="100">
        <v>3025.75</v>
      </c>
      <c r="M277" s="82">
        <f>I277+J277+K277+L277</f>
        <v>11857.529999999999</v>
      </c>
      <c r="N277" s="96">
        <f>I277*(E277-G277)</f>
        <v>511829.57885533897</v>
      </c>
      <c r="O277" s="101">
        <f>J277*(E277-G277)</f>
        <v>515078.66721352603</v>
      </c>
      <c r="P277" s="101">
        <f>(F277-H277)*K277</f>
        <v>515282.99450787262</v>
      </c>
      <c r="Q277" s="101">
        <f>(F277-H277)*L277</f>
        <v>515282.99450787262</v>
      </c>
      <c r="R277" s="82">
        <f>N277+O277+P277+Q277</f>
        <v>2057474.2350846101</v>
      </c>
      <c r="S277" s="96"/>
      <c r="T277" s="97"/>
      <c r="U277" s="98"/>
      <c r="V277" s="5"/>
      <c r="W277" s="5"/>
    </row>
    <row r="278" spans="1:23" ht="30.75" customHeight="1">
      <c r="A278" s="36" t="s">
        <v>405</v>
      </c>
      <c r="B278" s="37" t="s">
        <v>404</v>
      </c>
      <c r="C278" s="16"/>
      <c r="D278" s="23"/>
      <c r="E278" s="81"/>
      <c r="F278" s="80"/>
      <c r="G278" s="80"/>
      <c r="H278" s="82"/>
      <c r="I278" s="102">
        <f>SUM(I279:I280)</f>
        <v>99391.416666666744</v>
      </c>
      <c r="J278" s="103">
        <f t="shared" ref="J278:K278" si="216">SUM(J279:J280)</f>
        <v>99391.416666666744</v>
      </c>
      <c r="K278" s="103">
        <f t="shared" si="216"/>
        <v>99391.416666666744</v>
      </c>
      <c r="L278" s="103">
        <f>SUM(L279:L280)</f>
        <v>99391.416666666744</v>
      </c>
      <c r="M278" s="82">
        <f>I278+J278+K278+L278</f>
        <v>397565.66666666698</v>
      </c>
      <c r="N278" s="95">
        <f>SUM(N279:N280)</f>
        <v>528515.7625000003</v>
      </c>
      <c r="O278" s="80">
        <f t="shared" ref="O278:P278" si="217">SUM(O279:O280)</f>
        <v>528515.7625000003</v>
      </c>
      <c r="P278" s="80">
        <f t="shared" si="217"/>
        <v>0</v>
      </c>
      <c r="Q278" s="80">
        <f>SUM(Q279:Q280)</f>
        <v>0</v>
      </c>
      <c r="R278" s="82">
        <f>N278+O278+P278+Q278</f>
        <v>1057031.5250000006</v>
      </c>
      <c r="S278" s="95"/>
      <c r="T278" s="80">
        <f>Q278/3</f>
        <v>0</v>
      </c>
      <c r="U278" s="98">
        <f>R278+S278-T278</f>
        <v>1057031.5250000006</v>
      </c>
      <c r="V278" s="5"/>
      <c r="W278" s="5"/>
    </row>
    <row r="279" spans="1:23" ht="29.25" customHeight="1">
      <c r="A279" s="36"/>
      <c r="B279" s="16" t="s">
        <v>56</v>
      </c>
      <c r="C279" s="16" t="s">
        <v>403</v>
      </c>
      <c r="D279" s="23" t="s">
        <v>144</v>
      </c>
      <c r="E279" s="81">
        <v>48.5</v>
      </c>
      <c r="F279" s="80">
        <v>48.5</v>
      </c>
      <c r="G279" s="80">
        <v>40.75</v>
      </c>
      <c r="H279" s="82">
        <v>48.5</v>
      </c>
      <c r="I279" s="99">
        <f t="shared" ref="I279:L279" si="218">166209/4</f>
        <v>41552.25</v>
      </c>
      <c r="J279" s="100">
        <f t="shared" si="218"/>
        <v>41552.25</v>
      </c>
      <c r="K279" s="100">
        <f t="shared" si="218"/>
        <v>41552.25</v>
      </c>
      <c r="L279" s="100">
        <f t="shared" si="218"/>
        <v>41552.25</v>
      </c>
      <c r="M279" s="82">
        <f>I279+J279+K279+L279</f>
        <v>166209</v>
      </c>
      <c r="N279" s="96">
        <f>I279*(E279-G279)</f>
        <v>322029.9375</v>
      </c>
      <c r="O279" s="101">
        <f>J279*(E279-G279)</f>
        <v>322029.9375</v>
      </c>
      <c r="P279" s="101">
        <f>(F279-H279)*K279</f>
        <v>0</v>
      </c>
      <c r="Q279" s="101">
        <f>(F279-H279)*L279</f>
        <v>0</v>
      </c>
      <c r="R279" s="82">
        <f>N279+O279+P279+Q279</f>
        <v>644059.875</v>
      </c>
      <c r="S279" s="96"/>
      <c r="T279" s="97"/>
      <c r="U279" s="98"/>
      <c r="V279" s="5"/>
      <c r="W279" s="5"/>
    </row>
    <row r="280" spans="1:23" ht="29.25" customHeight="1">
      <c r="A280" s="36"/>
      <c r="B280" s="16" t="s">
        <v>56</v>
      </c>
      <c r="C280" s="16" t="s">
        <v>403</v>
      </c>
      <c r="D280" s="23" t="s">
        <v>145</v>
      </c>
      <c r="E280" s="81">
        <v>48.77</v>
      </c>
      <c r="F280" s="80">
        <v>48.77</v>
      </c>
      <c r="G280" s="80">
        <v>45.2</v>
      </c>
      <c r="H280" s="82">
        <v>48.77</v>
      </c>
      <c r="I280" s="99">
        <f t="shared" ref="I280:K280" si="219">231356.666666667/4</f>
        <v>57839.166666666752</v>
      </c>
      <c r="J280" s="100">
        <f t="shared" si="219"/>
        <v>57839.166666666752</v>
      </c>
      <c r="K280" s="100">
        <f t="shared" si="219"/>
        <v>57839.166666666752</v>
      </c>
      <c r="L280" s="100">
        <f>231356.666666667/4</f>
        <v>57839.166666666752</v>
      </c>
      <c r="M280" s="82">
        <f>I280+J280+K280+L280</f>
        <v>231356.66666666701</v>
      </c>
      <c r="N280" s="96">
        <f>I280*(E280-G280)</f>
        <v>206485.82500000033</v>
      </c>
      <c r="O280" s="101">
        <f>J280*(E280-G280)</f>
        <v>206485.82500000033</v>
      </c>
      <c r="P280" s="101">
        <f>(F280-H280)*K280</f>
        <v>0</v>
      </c>
      <c r="Q280" s="101">
        <f>(F280-H280)*L280</f>
        <v>0</v>
      </c>
      <c r="R280" s="82">
        <f>N280+O280+P280+Q280</f>
        <v>412971.65000000066</v>
      </c>
      <c r="S280" s="96"/>
      <c r="T280" s="97"/>
      <c r="U280" s="98"/>
      <c r="V280" s="5"/>
      <c r="W280" s="5"/>
    </row>
    <row r="281" spans="1:23" ht="30.75" customHeight="1">
      <c r="A281" s="36" t="s">
        <v>242</v>
      </c>
      <c r="B281" s="37" t="s">
        <v>243</v>
      </c>
      <c r="C281" s="16"/>
      <c r="D281" s="23"/>
      <c r="E281" s="81"/>
      <c r="F281" s="80"/>
      <c r="G281" s="80"/>
      <c r="H281" s="82"/>
      <c r="I281" s="102">
        <f>SUM(I282:I292)</f>
        <v>85788.387999999977</v>
      </c>
      <c r="J281" s="103">
        <f>SUM(J282:J292)</f>
        <v>86585.271000000008</v>
      </c>
      <c r="K281" s="103">
        <f>SUM(K282:K292)</f>
        <v>90561</v>
      </c>
      <c r="L281" s="103">
        <f>SUM(L282:L292)</f>
        <v>84360</v>
      </c>
      <c r="M281" s="82">
        <f t="shared" si="194"/>
        <v>347294.65899999999</v>
      </c>
      <c r="N281" s="95">
        <f>SUM(N282:N292)</f>
        <v>13234843.161163038</v>
      </c>
      <c r="O281" s="80">
        <f>SUM(O282:O292)</f>
        <v>13365436.977690568</v>
      </c>
      <c r="P281" s="80">
        <f>SUM(P282:P292)</f>
        <v>12904670.073676517</v>
      </c>
      <c r="Q281" s="80">
        <f>SUM(Q282:Q292)</f>
        <v>11854797.855198555</v>
      </c>
      <c r="R281" s="82">
        <f t="shared" si="195"/>
        <v>51359748.067728676</v>
      </c>
      <c r="S281" s="96">
        <v>4679309.1133333333</v>
      </c>
      <c r="T281" s="97">
        <f>Q281/3</f>
        <v>3951599.2850661851</v>
      </c>
      <c r="U281" s="98">
        <f>R281+S281-T281</f>
        <v>52087457.895995826</v>
      </c>
      <c r="V281" s="5"/>
      <c r="W281" s="5"/>
    </row>
    <row r="282" spans="1:23" ht="30.75" customHeight="1">
      <c r="A282" s="36"/>
      <c r="B282" s="16" t="s">
        <v>314</v>
      </c>
      <c r="C282" s="16" t="s">
        <v>315</v>
      </c>
      <c r="D282" s="23" t="s">
        <v>144</v>
      </c>
      <c r="E282" s="81">
        <v>211.37165104499999</v>
      </c>
      <c r="F282" s="80">
        <v>211.37165104499999</v>
      </c>
      <c r="G282" s="80">
        <v>70</v>
      </c>
      <c r="H282" s="82">
        <v>82.95</v>
      </c>
      <c r="I282" s="99">
        <v>18369.503000000001</v>
      </c>
      <c r="J282" s="100">
        <v>18371.373</v>
      </c>
      <c r="K282" s="100">
        <v>20341</v>
      </c>
      <c r="L282" s="100">
        <v>18714</v>
      </c>
      <c r="M282" s="82">
        <f t="shared" si="194"/>
        <v>75795.876000000004</v>
      </c>
      <c r="N282" s="96">
        <f t="shared" ref="N282:N292" si="220">I282*(E282-G282)</f>
        <v>2596926.9679860808</v>
      </c>
      <c r="O282" s="101">
        <f t="shared" ref="O282:O292" si="221">J282*(E282-G282)</f>
        <v>2597191.3329735347</v>
      </c>
      <c r="P282" s="101">
        <f t="shared" ref="P282:P292" si="222">(F282-H282)*K282</f>
        <v>2612224.8039063443</v>
      </c>
      <c r="Q282" s="101">
        <f t="shared" ref="Q282:Q292" si="223">(F282-H282)*L282</f>
        <v>2403282.7776561296</v>
      </c>
      <c r="R282" s="82">
        <f t="shared" si="195"/>
        <v>10209625.882522088</v>
      </c>
      <c r="S282" s="96"/>
      <c r="T282" s="97"/>
      <c r="U282" s="98"/>
      <c r="V282" s="5"/>
      <c r="W282" s="5"/>
    </row>
    <row r="283" spans="1:23" ht="80.25" customHeight="1">
      <c r="A283" s="36"/>
      <c r="B283" s="16" t="s">
        <v>316</v>
      </c>
      <c r="C283" s="16" t="s">
        <v>317</v>
      </c>
      <c r="D283" s="23" t="s">
        <v>144</v>
      </c>
      <c r="E283" s="81">
        <v>266.59021860749999</v>
      </c>
      <c r="F283" s="80">
        <v>266.59021860749999</v>
      </c>
      <c r="G283" s="80">
        <v>70</v>
      </c>
      <c r="H283" s="82">
        <v>82.95</v>
      </c>
      <c r="I283" s="99">
        <v>13096.855</v>
      </c>
      <c r="J283" s="100">
        <v>0</v>
      </c>
      <c r="K283" s="100">
        <v>0</v>
      </c>
      <c r="L283" s="100">
        <v>0</v>
      </c>
      <c r="M283" s="82">
        <f t="shared" si="194"/>
        <v>13096.855</v>
      </c>
      <c r="N283" s="96">
        <f t="shared" si="220"/>
        <v>2574713.5875207293</v>
      </c>
      <c r="O283" s="101">
        <f t="shared" si="221"/>
        <v>0</v>
      </c>
      <c r="P283" s="101">
        <f t="shared" si="222"/>
        <v>0</v>
      </c>
      <c r="Q283" s="101">
        <f t="shared" si="223"/>
        <v>0</v>
      </c>
      <c r="R283" s="82">
        <f t="shared" si="195"/>
        <v>2574713.5875207293</v>
      </c>
      <c r="S283" s="96"/>
      <c r="T283" s="97"/>
      <c r="U283" s="98"/>
      <c r="V283" s="5"/>
      <c r="W283" s="5"/>
    </row>
    <row r="284" spans="1:23" ht="51" customHeight="1">
      <c r="A284" s="36"/>
      <c r="B284" s="16" t="s">
        <v>293</v>
      </c>
      <c r="C284" s="16" t="s">
        <v>394</v>
      </c>
      <c r="D284" s="23" t="s">
        <v>144</v>
      </c>
      <c r="E284" s="81">
        <v>289.10641150499998</v>
      </c>
      <c r="F284" s="80">
        <v>289.10641150499998</v>
      </c>
      <c r="G284" s="80">
        <v>78.33</v>
      </c>
      <c r="H284" s="82">
        <v>92.82</v>
      </c>
      <c r="I284" s="99">
        <v>8708.3670000000002</v>
      </c>
      <c r="J284" s="100">
        <f>5801.869+2843.917</f>
        <v>8645.7860000000001</v>
      </c>
      <c r="K284" s="100">
        <v>10244</v>
      </c>
      <c r="L284" s="100">
        <v>7807</v>
      </c>
      <c r="M284" s="82">
        <f t="shared" si="194"/>
        <v>35405.152999999998</v>
      </c>
      <c r="N284" s="96">
        <f t="shared" si="220"/>
        <v>1835518.3463285624</v>
      </c>
      <c r="O284" s="101">
        <f t="shared" si="221"/>
        <v>1822327.747720168</v>
      </c>
      <c r="P284" s="101">
        <f t="shared" si="222"/>
        <v>2010757.9994572198</v>
      </c>
      <c r="Q284" s="101">
        <f t="shared" si="223"/>
        <v>1532408.0146195348</v>
      </c>
      <c r="R284" s="82">
        <f t="shared" si="195"/>
        <v>7201012.1081254845</v>
      </c>
      <c r="S284" s="96"/>
      <c r="T284" s="97"/>
      <c r="U284" s="98"/>
      <c r="V284" s="5"/>
      <c r="W284" s="5"/>
    </row>
    <row r="285" spans="1:23" ht="30.75" customHeight="1">
      <c r="A285" s="36"/>
      <c r="B285" s="16" t="s">
        <v>293</v>
      </c>
      <c r="C285" s="16" t="s">
        <v>312</v>
      </c>
      <c r="D285" s="23" t="s">
        <v>144</v>
      </c>
      <c r="E285" s="81">
        <v>289.10641150499998</v>
      </c>
      <c r="F285" s="80">
        <v>289.10641150499998</v>
      </c>
      <c r="G285" s="80">
        <v>78.33</v>
      </c>
      <c r="H285" s="82">
        <v>92.82</v>
      </c>
      <c r="I285" s="99">
        <v>2298.0209999999997</v>
      </c>
      <c r="J285" s="100">
        <v>2242.69</v>
      </c>
      <c r="K285" s="100">
        <v>1830</v>
      </c>
      <c r="L285" s="100">
        <v>1686</v>
      </c>
      <c r="M285" s="82">
        <f t="shared" si="194"/>
        <v>8056.7109999999993</v>
      </c>
      <c r="N285" s="96">
        <f t="shared" si="220"/>
        <v>484368.61994313152</v>
      </c>
      <c r="O285" s="101">
        <f t="shared" si="221"/>
        <v>472706.15031814843</v>
      </c>
      <c r="P285" s="101">
        <f t="shared" si="222"/>
        <v>359204.13305414998</v>
      </c>
      <c r="Q285" s="101">
        <f t="shared" si="223"/>
        <v>330938.88979742996</v>
      </c>
      <c r="R285" s="82">
        <f t="shared" si="195"/>
        <v>1647217.7931128601</v>
      </c>
      <c r="S285" s="96"/>
      <c r="T285" s="97"/>
      <c r="U285" s="98"/>
      <c r="V285" s="5"/>
      <c r="W285" s="5"/>
    </row>
    <row r="286" spans="1:23" ht="30.75" customHeight="1">
      <c r="A286" s="36"/>
      <c r="B286" s="16" t="s">
        <v>293</v>
      </c>
      <c r="C286" s="16" t="s">
        <v>318</v>
      </c>
      <c r="D286" s="23" t="s">
        <v>144</v>
      </c>
      <c r="E286" s="81">
        <v>214.55160967</v>
      </c>
      <c r="F286" s="80">
        <v>214.55160967</v>
      </c>
      <c r="G286" s="80">
        <v>85.83</v>
      </c>
      <c r="H286" s="82">
        <v>101.71</v>
      </c>
      <c r="I286" s="99">
        <v>11742.835999999999</v>
      </c>
      <c r="J286" s="100">
        <v>11889.348999999998</v>
      </c>
      <c r="K286" s="100">
        <v>11713</v>
      </c>
      <c r="L286" s="100">
        <v>11818</v>
      </c>
      <c r="M286" s="82">
        <f t="shared" si="194"/>
        <v>47163.184999999998</v>
      </c>
      <c r="N286" s="96">
        <f t="shared" si="220"/>
        <v>1511556.7520108244</v>
      </c>
      <c r="O286" s="101">
        <f t="shared" si="221"/>
        <v>1530416.1412084049</v>
      </c>
      <c r="P286" s="101">
        <f t="shared" si="222"/>
        <v>1321713.7740647101</v>
      </c>
      <c r="Q286" s="101">
        <f t="shared" si="223"/>
        <v>1333562.1430800601</v>
      </c>
      <c r="R286" s="82">
        <f t="shared" si="195"/>
        <v>5697248.8103639996</v>
      </c>
      <c r="S286" s="96"/>
      <c r="T286" s="97"/>
      <c r="U286" s="98"/>
      <c r="V286" s="5"/>
      <c r="W286" s="5"/>
    </row>
    <row r="287" spans="1:23" ht="30.75" customHeight="1">
      <c r="A287" s="36"/>
      <c r="B287" s="16" t="s">
        <v>293</v>
      </c>
      <c r="C287" s="16" t="s">
        <v>319</v>
      </c>
      <c r="D287" s="23" t="s">
        <v>144</v>
      </c>
      <c r="E287" s="81">
        <v>421.58108865000003</v>
      </c>
      <c r="F287" s="80">
        <v>421.58108865000003</v>
      </c>
      <c r="G287" s="80">
        <v>78.33</v>
      </c>
      <c r="H287" s="82">
        <v>92.82</v>
      </c>
      <c r="I287" s="99">
        <v>741.27500000000009</v>
      </c>
      <c r="J287" s="100">
        <v>863.44599999999991</v>
      </c>
      <c r="K287" s="100">
        <v>668</v>
      </c>
      <c r="L287" s="100">
        <v>963</v>
      </c>
      <c r="M287" s="82">
        <f t="shared" si="194"/>
        <v>3235.721</v>
      </c>
      <c r="N287" s="96">
        <f t="shared" si="220"/>
        <v>254443.45073902881</v>
      </c>
      <c r="O287" s="101">
        <f t="shared" si="221"/>
        <v>296378.77949048788</v>
      </c>
      <c r="P287" s="101">
        <f t="shared" si="222"/>
        <v>219612.40721820001</v>
      </c>
      <c r="Q287" s="101">
        <f t="shared" si="223"/>
        <v>316596.92836995004</v>
      </c>
      <c r="R287" s="82">
        <f t="shared" si="195"/>
        <v>1087031.5658176667</v>
      </c>
      <c r="S287" s="96"/>
      <c r="T287" s="97"/>
      <c r="U287" s="98"/>
      <c r="V287" s="5"/>
      <c r="W287" s="5"/>
    </row>
    <row r="288" spans="1:23" ht="30.75" customHeight="1">
      <c r="A288" s="36"/>
      <c r="B288" s="16" t="s">
        <v>293</v>
      </c>
      <c r="C288" s="16" t="s">
        <v>311</v>
      </c>
      <c r="D288" s="23" t="s">
        <v>145</v>
      </c>
      <c r="E288" s="81">
        <v>207.61989986750001</v>
      </c>
      <c r="F288" s="80">
        <v>207.61989986750001</v>
      </c>
      <c r="G288" s="80">
        <v>87</v>
      </c>
      <c r="H288" s="82">
        <v>103.1</v>
      </c>
      <c r="I288" s="99">
        <v>9625.485999999999</v>
      </c>
      <c r="J288" s="100">
        <v>10003.689999999999</v>
      </c>
      <c r="K288" s="100">
        <v>10115</v>
      </c>
      <c r="L288" s="100">
        <v>8939</v>
      </c>
      <c r="M288" s="82">
        <f t="shared" si="194"/>
        <v>38683.175999999999</v>
      </c>
      <c r="N288" s="96">
        <f t="shared" si="220"/>
        <v>1161025.157496023</v>
      </c>
      <c r="O288" s="101">
        <f t="shared" si="221"/>
        <v>1206644.0861055111</v>
      </c>
      <c r="P288" s="101">
        <f t="shared" si="222"/>
        <v>1057218.7871597626</v>
      </c>
      <c r="Q288" s="101">
        <f t="shared" si="223"/>
        <v>934303.3849155826</v>
      </c>
      <c r="R288" s="82">
        <f t="shared" si="195"/>
        <v>4359191.4156768797</v>
      </c>
      <c r="S288" s="96"/>
      <c r="T288" s="97"/>
      <c r="U288" s="98"/>
      <c r="V288" s="5"/>
      <c r="W288" s="5"/>
    </row>
    <row r="289" spans="1:23" ht="30.75" customHeight="1">
      <c r="A289" s="36"/>
      <c r="B289" s="16" t="s">
        <v>293</v>
      </c>
      <c r="C289" s="16" t="s">
        <v>312</v>
      </c>
      <c r="D289" s="23" t="s">
        <v>145</v>
      </c>
      <c r="E289" s="81">
        <v>207.61989986750001</v>
      </c>
      <c r="F289" s="80">
        <v>207.61989986750001</v>
      </c>
      <c r="G289" s="80">
        <v>87</v>
      </c>
      <c r="H289" s="82">
        <v>103.1</v>
      </c>
      <c r="I289" s="99">
        <v>3526.6239999999998</v>
      </c>
      <c r="J289" s="100">
        <v>3675.0510000000004</v>
      </c>
      <c r="K289" s="100">
        <v>2115</v>
      </c>
      <c r="L289" s="100">
        <v>2609</v>
      </c>
      <c r="M289" s="82">
        <f t="shared" si="194"/>
        <v>11925.674999999999</v>
      </c>
      <c r="N289" s="96">
        <f t="shared" si="220"/>
        <v>425381.03375032236</v>
      </c>
      <c r="O289" s="101">
        <f t="shared" si="221"/>
        <v>443284.28362795583</v>
      </c>
      <c r="P289" s="101">
        <f t="shared" si="222"/>
        <v>221059.58821976255</v>
      </c>
      <c r="Q289" s="101">
        <f t="shared" si="223"/>
        <v>272692.41875430755</v>
      </c>
      <c r="R289" s="82">
        <f t="shared" si="195"/>
        <v>1362417.3243523482</v>
      </c>
      <c r="S289" s="96"/>
      <c r="T289" s="97"/>
      <c r="U289" s="98"/>
      <c r="V289" s="5"/>
      <c r="W289" s="5"/>
    </row>
    <row r="290" spans="1:23" ht="30.75" customHeight="1">
      <c r="A290" s="36"/>
      <c r="B290" s="16" t="s">
        <v>293</v>
      </c>
      <c r="C290" s="16" t="s">
        <v>313</v>
      </c>
      <c r="D290" s="23" t="s">
        <v>145</v>
      </c>
      <c r="E290" s="81">
        <v>162.98733744250001</v>
      </c>
      <c r="F290" s="80">
        <v>162.98733744250001</v>
      </c>
      <c r="G290" s="80">
        <v>85</v>
      </c>
      <c r="H290" s="82">
        <v>100.73</v>
      </c>
      <c r="I290" s="99">
        <v>9649.726999999999</v>
      </c>
      <c r="J290" s="100">
        <v>9592.4699999999993</v>
      </c>
      <c r="K290" s="100">
        <v>9413</v>
      </c>
      <c r="L290" s="100">
        <v>9888</v>
      </c>
      <c r="M290" s="82">
        <f t="shared" si="194"/>
        <v>38543.197</v>
      </c>
      <c r="N290" s="96">
        <f t="shared" si="220"/>
        <v>752556.51577700314</v>
      </c>
      <c r="O290" s="101">
        <f t="shared" si="221"/>
        <v>748091.19479705801</v>
      </c>
      <c r="P290" s="101">
        <f t="shared" si="222"/>
        <v>586028.3173462525</v>
      </c>
      <c r="Q290" s="101">
        <f t="shared" si="223"/>
        <v>615600.55263143999</v>
      </c>
      <c r="R290" s="82">
        <f t="shared" si="195"/>
        <v>2702276.5805517538</v>
      </c>
      <c r="S290" s="96"/>
      <c r="T290" s="97"/>
      <c r="U290" s="98"/>
      <c r="V290" s="5"/>
      <c r="W290" s="5"/>
    </row>
    <row r="291" spans="1:23" ht="43.5" customHeight="1">
      <c r="A291" s="36"/>
      <c r="B291" s="16" t="s">
        <v>316</v>
      </c>
      <c r="C291" s="16" t="s">
        <v>359</v>
      </c>
      <c r="D291" s="23" t="s">
        <v>144</v>
      </c>
      <c r="E291" s="81">
        <v>266.59021860749999</v>
      </c>
      <c r="F291" s="80">
        <v>266.59021860749999</v>
      </c>
      <c r="G291" s="80">
        <v>70</v>
      </c>
      <c r="H291" s="82">
        <v>82.95</v>
      </c>
      <c r="I291" s="99">
        <v>6165.8090000000002</v>
      </c>
      <c r="J291" s="100">
        <v>19407.798999999999</v>
      </c>
      <c r="K291" s="100">
        <v>21831</v>
      </c>
      <c r="L291" s="100">
        <v>19645</v>
      </c>
      <c r="M291" s="82">
        <f t="shared" si="194"/>
        <v>67049.608000000007</v>
      </c>
      <c r="N291" s="96">
        <f t="shared" si="220"/>
        <v>1212137.739202091</v>
      </c>
      <c r="O291" s="101">
        <f t="shared" si="221"/>
        <v>3815383.4481004197</v>
      </c>
      <c r="P291" s="101">
        <f t="shared" si="222"/>
        <v>4009049.6124203326</v>
      </c>
      <c r="Q291" s="101">
        <f t="shared" si="223"/>
        <v>3607612.0945443376</v>
      </c>
      <c r="R291" s="82">
        <f t="shared" si="195"/>
        <v>12644182.894267181</v>
      </c>
      <c r="S291" s="96"/>
      <c r="T291" s="97"/>
      <c r="U291" s="98"/>
      <c r="V291" s="5"/>
      <c r="W291" s="5"/>
    </row>
    <row r="292" spans="1:23" ht="30.75" customHeight="1">
      <c r="A292" s="36"/>
      <c r="B292" s="16" t="s">
        <v>316</v>
      </c>
      <c r="C292" s="16" t="s">
        <v>358</v>
      </c>
      <c r="D292" s="23" t="s">
        <v>272</v>
      </c>
      <c r="E292" s="81">
        <v>266.59021860749999</v>
      </c>
      <c r="F292" s="80">
        <v>266.59021860749999</v>
      </c>
      <c r="G292" s="80">
        <v>37.92</v>
      </c>
      <c r="H292" s="82">
        <v>44.94</v>
      </c>
      <c r="I292" s="99">
        <v>1863.885</v>
      </c>
      <c r="J292" s="100">
        <v>1893.6170000000002</v>
      </c>
      <c r="K292" s="100">
        <v>2291</v>
      </c>
      <c r="L292" s="100">
        <v>2291</v>
      </c>
      <c r="M292" s="82">
        <f t="shared" si="194"/>
        <v>8339.5020000000004</v>
      </c>
      <c r="N292" s="96">
        <f t="shared" si="220"/>
        <v>426214.99040924007</v>
      </c>
      <c r="O292" s="101">
        <f t="shared" si="221"/>
        <v>433013.81334887835</v>
      </c>
      <c r="P292" s="101">
        <f t="shared" si="222"/>
        <v>507800.65082978248</v>
      </c>
      <c r="Q292" s="101">
        <f t="shared" si="223"/>
        <v>507800.65082978248</v>
      </c>
      <c r="R292" s="82">
        <f t="shared" si="195"/>
        <v>1874830.1054176835</v>
      </c>
      <c r="S292" s="96"/>
      <c r="T292" s="97"/>
      <c r="U292" s="98"/>
      <c r="V292" s="5"/>
      <c r="W292" s="5"/>
    </row>
    <row r="293" spans="1:23" ht="30.75" customHeight="1">
      <c r="A293" s="36" t="s">
        <v>244</v>
      </c>
      <c r="B293" s="37" t="s">
        <v>245</v>
      </c>
      <c r="C293" s="16"/>
      <c r="D293" s="23"/>
      <c r="E293" s="81"/>
      <c r="F293" s="80"/>
      <c r="G293" s="80"/>
      <c r="H293" s="82"/>
      <c r="I293" s="102">
        <f t="shared" ref="I293:J293" si="224">SUM(I294:I295)</f>
        <v>7502531.4100000001</v>
      </c>
      <c r="J293" s="103">
        <f t="shared" si="224"/>
        <v>7121608.8799999999</v>
      </c>
      <c r="K293" s="103">
        <f t="shared" ref="K293:L293" si="225">SUM(K294:K295)</f>
        <v>7015887.25</v>
      </c>
      <c r="L293" s="103">
        <f t="shared" si="225"/>
        <v>7015887.25</v>
      </c>
      <c r="M293" s="82">
        <f t="shared" si="194"/>
        <v>28655914.789999999</v>
      </c>
      <c r="N293" s="96">
        <f t="shared" ref="N293:Q293" si="226">SUM(N294:N295)</f>
        <v>308859796.03939998</v>
      </c>
      <c r="O293" s="101">
        <f t="shared" si="226"/>
        <v>293025167.94519997</v>
      </c>
      <c r="P293" s="101">
        <f t="shared" si="226"/>
        <v>243730742.93616486</v>
      </c>
      <c r="Q293" s="101">
        <f t="shared" si="226"/>
        <v>243730742.93616486</v>
      </c>
      <c r="R293" s="82">
        <f t="shared" si="195"/>
        <v>1089346449.8569298</v>
      </c>
      <c r="S293" s="96">
        <v>95258493.49166666</v>
      </c>
      <c r="T293" s="97">
        <f>Q293/3</f>
        <v>81243580.978721619</v>
      </c>
      <c r="U293" s="98">
        <f>R293+S293-T293</f>
        <v>1103361362.3698747</v>
      </c>
      <c r="V293" s="5"/>
      <c r="W293" s="5"/>
    </row>
    <row r="294" spans="1:23" ht="36" customHeight="1">
      <c r="A294" s="36"/>
      <c r="B294" s="16" t="s">
        <v>42</v>
      </c>
      <c r="C294" s="16" t="s">
        <v>246</v>
      </c>
      <c r="D294" s="23" t="s">
        <v>144</v>
      </c>
      <c r="E294" s="81">
        <v>70.599999999999994</v>
      </c>
      <c r="F294" s="80">
        <v>70.760975335000012</v>
      </c>
      <c r="G294" s="80">
        <v>43.19</v>
      </c>
      <c r="H294" s="82">
        <v>51.18</v>
      </c>
      <c r="I294" s="99">
        <v>3774997.64</v>
      </c>
      <c r="J294" s="100">
        <v>3588858.12</v>
      </c>
      <c r="K294" s="100">
        <v>3640300</v>
      </c>
      <c r="L294" s="100">
        <v>3640300</v>
      </c>
      <c r="M294" s="82">
        <f t="shared" si="194"/>
        <v>14644455.76</v>
      </c>
      <c r="N294" s="96">
        <f>I294*(E294-G294)</f>
        <v>103472685.31239998</v>
      </c>
      <c r="O294" s="101">
        <f>J294*(E294-G294)</f>
        <v>98370601.069199994</v>
      </c>
      <c r="P294" s="101">
        <f>(F294-H294)*K294</f>
        <v>71280624.512000546</v>
      </c>
      <c r="Q294" s="101">
        <f>(F294-H294)*L294</f>
        <v>71280624.512000546</v>
      </c>
      <c r="R294" s="82">
        <f t="shared" si="195"/>
        <v>344404535.40560108</v>
      </c>
      <c r="S294" s="96"/>
      <c r="T294" s="97"/>
      <c r="U294" s="98"/>
      <c r="V294" s="5"/>
      <c r="W294" s="5"/>
    </row>
    <row r="295" spans="1:23" ht="30.75" customHeight="1">
      <c r="A295" s="36"/>
      <c r="B295" s="16" t="s">
        <v>42</v>
      </c>
      <c r="C295" s="16" t="s">
        <v>246</v>
      </c>
      <c r="D295" s="23" t="s">
        <v>145</v>
      </c>
      <c r="E295" s="81">
        <v>94.28</v>
      </c>
      <c r="F295" s="80">
        <v>97.517442169999995</v>
      </c>
      <c r="G295" s="80">
        <v>39.18</v>
      </c>
      <c r="H295" s="82">
        <v>46.43</v>
      </c>
      <c r="I295" s="99">
        <v>3727533.7700000005</v>
      </c>
      <c r="J295" s="100">
        <v>3532750.76</v>
      </c>
      <c r="K295" s="100">
        <v>3375587.25</v>
      </c>
      <c r="L295" s="100">
        <v>3375587.25</v>
      </c>
      <c r="M295" s="82">
        <f t="shared" si="194"/>
        <v>14011459.030000001</v>
      </c>
      <c r="N295" s="96">
        <f>I295*(E295-G295)</f>
        <v>205387110.72700003</v>
      </c>
      <c r="O295" s="101">
        <f>J295*(E295-G295)</f>
        <v>194654566.87599999</v>
      </c>
      <c r="P295" s="101">
        <f>(F295-H295)*K295</f>
        <v>172450118.42416432</v>
      </c>
      <c r="Q295" s="101">
        <f>(F295-H295)*L295</f>
        <v>172450118.42416432</v>
      </c>
      <c r="R295" s="82">
        <f t="shared" si="195"/>
        <v>744941914.45132864</v>
      </c>
      <c r="S295" s="96"/>
      <c r="T295" s="97"/>
      <c r="U295" s="98"/>
      <c r="V295" s="5"/>
      <c r="W295" s="5"/>
    </row>
    <row r="296" spans="1:23" ht="30.75" customHeight="1">
      <c r="A296" s="36" t="s">
        <v>307</v>
      </c>
      <c r="B296" s="37" t="s">
        <v>308</v>
      </c>
      <c r="C296" s="16"/>
      <c r="D296" s="23"/>
      <c r="E296" s="81"/>
      <c r="F296" s="80"/>
      <c r="G296" s="80"/>
      <c r="H296" s="82"/>
      <c r="I296" s="102">
        <f>I297+I298</f>
        <v>18682</v>
      </c>
      <c r="J296" s="103">
        <f>J297+J298</f>
        <v>10632.274000000001</v>
      </c>
      <c r="K296" s="103">
        <f t="shared" ref="K296:L296" si="227">K297+K298</f>
        <v>20100</v>
      </c>
      <c r="L296" s="103">
        <f t="shared" si="227"/>
        <v>18682</v>
      </c>
      <c r="M296" s="82">
        <f t="shared" si="194"/>
        <v>68096.274000000005</v>
      </c>
      <c r="N296" s="95">
        <f>N297+N298</f>
        <v>630235.01398503245</v>
      </c>
      <c r="O296" s="80">
        <f>O297+O298</f>
        <v>357111.29846132512</v>
      </c>
      <c r="P296" s="80">
        <f t="shared" ref="P296:Q296" si="228">P297+P298</f>
        <v>338404.91666775011</v>
      </c>
      <c r="Q296" s="80">
        <f t="shared" si="228"/>
        <v>329454.81398503261</v>
      </c>
      <c r="R296" s="82">
        <f t="shared" si="195"/>
        <v>1655206.0430991403</v>
      </c>
      <c r="S296" s="96">
        <v>231750.20999999996</v>
      </c>
      <c r="T296" s="97">
        <f>Q296/3</f>
        <v>109818.2713283442</v>
      </c>
      <c r="U296" s="98">
        <f>R296+S296-T296</f>
        <v>1777137.981770796</v>
      </c>
      <c r="V296" s="5"/>
      <c r="W296" s="5"/>
    </row>
    <row r="297" spans="1:23" ht="30.75" customHeight="1">
      <c r="A297" s="36"/>
      <c r="B297" s="16" t="s">
        <v>54</v>
      </c>
      <c r="C297" s="16" t="s">
        <v>309</v>
      </c>
      <c r="D297" s="23" t="s">
        <v>144</v>
      </c>
      <c r="E297" s="81">
        <v>88.674705817500012</v>
      </c>
      <c r="F297" s="80">
        <v>88.674705817500012</v>
      </c>
      <c r="G297" s="80">
        <v>75</v>
      </c>
      <c r="H297" s="82">
        <v>88.88</v>
      </c>
      <c r="I297" s="99">
        <v>9341</v>
      </c>
      <c r="J297" s="100">
        <v>5355.1990000000005</v>
      </c>
      <c r="K297" s="100">
        <v>10500</v>
      </c>
      <c r="L297" s="100">
        <v>9341</v>
      </c>
      <c r="M297" s="82">
        <f t="shared" si="194"/>
        <v>34537.199000000001</v>
      </c>
      <c r="N297" s="96">
        <f>I297*(E297-G297)</f>
        <v>127735.42704126761</v>
      </c>
      <c r="O297" s="101">
        <f>J297*(E297-G297)</f>
        <v>73230.77091917026</v>
      </c>
      <c r="P297" s="101">
        <f>(F297-H297)*K297</f>
        <v>-2155.5889162498261</v>
      </c>
      <c r="Q297" s="101">
        <f>(F297-H297)*L297</f>
        <v>-1917.6529587323453</v>
      </c>
      <c r="R297" s="82">
        <f t="shared" si="195"/>
        <v>196892.95608545569</v>
      </c>
      <c r="S297" s="96"/>
      <c r="T297" s="97"/>
      <c r="U297" s="98"/>
      <c r="V297" s="5"/>
      <c r="W297" s="5"/>
    </row>
    <row r="298" spans="1:23" ht="30.75" customHeight="1">
      <c r="A298" s="36"/>
      <c r="B298" s="16" t="s">
        <v>54</v>
      </c>
      <c r="C298" s="16" t="s">
        <v>309</v>
      </c>
      <c r="D298" s="23" t="s">
        <v>145</v>
      </c>
      <c r="E298" s="81">
        <v>152.79505266499999</v>
      </c>
      <c r="F298" s="80">
        <v>152.79505266499999</v>
      </c>
      <c r="G298" s="80">
        <v>99</v>
      </c>
      <c r="H298" s="82">
        <v>117.32</v>
      </c>
      <c r="I298" s="99">
        <v>9341</v>
      </c>
      <c r="J298" s="100">
        <v>5277.0750000000007</v>
      </c>
      <c r="K298" s="100">
        <v>9600</v>
      </c>
      <c r="L298" s="100">
        <v>9341</v>
      </c>
      <c r="M298" s="82">
        <f t="shared" si="194"/>
        <v>33559.074999999997</v>
      </c>
      <c r="N298" s="96">
        <f>I298*(E298-G298)</f>
        <v>502499.58694376488</v>
      </c>
      <c r="O298" s="101">
        <f>J298*(E298-G298)</f>
        <v>283880.52754215483</v>
      </c>
      <c r="P298" s="101">
        <f>(F298-H298)*K298</f>
        <v>340560.50558399991</v>
      </c>
      <c r="Q298" s="101">
        <f>(F298-H298)*L298</f>
        <v>331372.46694376494</v>
      </c>
      <c r="R298" s="82">
        <f t="shared" si="195"/>
        <v>1458313.0870136847</v>
      </c>
      <c r="S298" s="96"/>
      <c r="T298" s="97"/>
      <c r="U298" s="98"/>
      <c r="V298" s="5"/>
      <c r="W298" s="5"/>
    </row>
    <row r="299" spans="1:23" ht="33" customHeight="1">
      <c r="A299" s="36" t="s">
        <v>74</v>
      </c>
      <c r="B299" s="37" t="s">
        <v>73</v>
      </c>
      <c r="C299" s="16"/>
      <c r="D299" s="23"/>
      <c r="E299" s="81"/>
      <c r="F299" s="80"/>
      <c r="G299" s="80"/>
      <c r="H299" s="82"/>
      <c r="I299" s="102">
        <f t="shared" ref="I299:J299" si="229">SUM(I300:I301)</f>
        <v>2403.9679999999998</v>
      </c>
      <c r="J299" s="103">
        <f t="shared" si="229"/>
        <v>2219.0410000000002</v>
      </c>
      <c r="K299" s="103">
        <f t="shared" ref="K299:L299" si="230">SUM(K300:K301)</f>
        <v>2926</v>
      </c>
      <c r="L299" s="103">
        <f t="shared" si="230"/>
        <v>2795</v>
      </c>
      <c r="M299" s="82">
        <f t="shared" si="194"/>
        <v>10344.009</v>
      </c>
      <c r="N299" s="95">
        <f>SUM(N300:N301)</f>
        <v>219038.23031045677</v>
      </c>
      <c r="O299" s="80">
        <f>SUM(O300:O301)</f>
        <v>203102.59138219597</v>
      </c>
      <c r="P299" s="80">
        <f t="shared" ref="P299:Q299" si="231">SUM(P300:P301)</f>
        <v>208032.67863525002</v>
      </c>
      <c r="Q299" s="80">
        <f t="shared" si="231"/>
        <v>198594.79307052502</v>
      </c>
      <c r="R299" s="82">
        <f t="shared" si="195"/>
        <v>828768.29339842789</v>
      </c>
      <c r="S299" s="95">
        <v>94836.05</v>
      </c>
      <c r="T299" s="80">
        <f>Q299/3</f>
        <v>66198.264356841668</v>
      </c>
      <c r="U299" s="98">
        <f>R299+S299-T299</f>
        <v>857406.07904158626</v>
      </c>
      <c r="V299" s="5"/>
      <c r="W299" s="5"/>
    </row>
    <row r="300" spans="1:23" ht="27" customHeight="1">
      <c r="A300" s="36"/>
      <c r="B300" s="16" t="s">
        <v>332</v>
      </c>
      <c r="C300" s="16" t="s">
        <v>15</v>
      </c>
      <c r="D300" s="23" t="s">
        <v>144</v>
      </c>
      <c r="E300" s="81">
        <v>214.244927975</v>
      </c>
      <c r="F300" s="80">
        <v>214.244927975</v>
      </c>
      <c r="G300" s="80">
        <v>120</v>
      </c>
      <c r="H300" s="82">
        <v>142.19999999999999</v>
      </c>
      <c r="I300" s="99">
        <v>2012.6179999999999</v>
      </c>
      <c r="J300" s="100">
        <v>1905.3409999999999</v>
      </c>
      <c r="K300" s="100">
        <v>2531</v>
      </c>
      <c r="L300" s="100">
        <v>2400</v>
      </c>
      <c r="M300" s="82">
        <f t="shared" si="194"/>
        <v>8848.9589999999989</v>
      </c>
      <c r="N300" s="96">
        <f>I300*(E300-G300)</f>
        <v>189679.03845118853</v>
      </c>
      <c r="O300" s="101">
        <f>J300*(E300-G300)</f>
        <v>179568.72531281447</v>
      </c>
      <c r="P300" s="101">
        <f>(F300-H300)*K300</f>
        <v>182345.71270472501</v>
      </c>
      <c r="Q300" s="101">
        <f>(F300-H300)*L300</f>
        <v>172907.82714000001</v>
      </c>
      <c r="R300" s="82">
        <f t="shared" si="195"/>
        <v>724501.30360872811</v>
      </c>
      <c r="S300" s="96"/>
      <c r="T300" s="97"/>
      <c r="U300" s="98"/>
      <c r="V300" s="5"/>
      <c r="W300" s="5"/>
    </row>
    <row r="301" spans="1:23" ht="30.75" customHeight="1">
      <c r="A301" s="36"/>
      <c r="B301" s="16" t="s">
        <v>332</v>
      </c>
      <c r="C301" s="16" t="s">
        <v>15</v>
      </c>
      <c r="D301" s="23" t="s">
        <v>145</v>
      </c>
      <c r="E301" s="81">
        <v>129.020293495</v>
      </c>
      <c r="F301" s="80">
        <v>129.020293495</v>
      </c>
      <c r="G301" s="80">
        <v>54</v>
      </c>
      <c r="H301" s="82">
        <v>63.99</v>
      </c>
      <c r="I301" s="99">
        <v>391.34999999999997</v>
      </c>
      <c r="J301" s="100">
        <v>313.70000000000005</v>
      </c>
      <c r="K301" s="100">
        <v>395</v>
      </c>
      <c r="L301" s="100">
        <v>395</v>
      </c>
      <c r="M301" s="82">
        <f t="shared" si="194"/>
        <v>1495.05</v>
      </c>
      <c r="N301" s="96">
        <f>I301*(E301-G301)</f>
        <v>29359.191859268249</v>
      </c>
      <c r="O301" s="101">
        <f>J301*(E301-G301)</f>
        <v>23533.866069381504</v>
      </c>
      <c r="P301" s="101">
        <f>(F301-H301)*K301</f>
        <v>25686.965930524999</v>
      </c>
      <c r="Q301" s="101">
        <f>(F301-H301)*L301</f>
        <v>25686.965930524999</v>
      </c>
      <c r="R301" s="82">
        <f t="shared" si="195"/>
        <v>104266.98978969974</v>
      </c>
      <c r="S301" s="96"/>
      <c r="T301" s="97"/>
      <c r="U301" s="98"/>
      <c r="V301" s="5"/>
      <c r="W301" s="5"/>
    </row>
    <row r="302" spans="1:23" ht="31.5" customHeight="1">
      <c r="A302" s="36" t="s">
        <v>247</v>
      </c>
      <c r="B302" s="37" t="s">
        <v>248</v>
      </c>
      <c r="C302" s="16"/>
      <c r="D302" s="23"/>
      <c r="E302" s="81"/>
      <c r="F302" s="80"/>
      <c r="G302" s="80"/>
      <c r="H302" s="82"/>
      <c r="I302" s="102">
        <f>SUM(I303:I304)</f>
        <v>4195.4769999999999</v>
      </c>
      <c r="J302" s="103">
        <f>SUM(J303:J304)</f>
        <v>4391.0929999999998</v>
      </c>
      <c r="K302" s="103">
        <f t="shared" ref="K302:L302" si="232">SUM(K303:K304)</f>
        <v>4758.75</v>
      </c>
      <c r="L302" s="103">
        <f t="shared" si="232"/>
        <v>4758.75</v>
      </c>
      <c r="M302" s="82">
        <f t="shared" si="194"/>
        <v>18104.07</v>
      </c>
      <c r="N302" s="96">
        <f>SUM(N303:N304)</f>
        <v>464642.74699817284</v>
      </c>
      <c r="O302" s="101">
        <f>SUM(O303:O304)</f>
        <v>486442.25734117138</v>
      </c>
      <c r="P302" s="101">
        <f>SUM(P303:P304)</f>
        <v>446229.76762642316</v>
      </c>
      <c r="Q302" s="101">
        <f>SUM(Q303:Q304)</f>
        <v>446229.76762642316</v>
      </c>
      <c r="R302" s="82">
        <f t="shared" si="195"/>
        <v>1843544.5395921904</v>
      </c>
      <c r="S302" s="96">
        <v>195025.36833333332</v>
      </c>
      <c r="T302" s="97">
        <f>Q302/3</f>
        <v>148743.25587547439</v>
      </c>
      <c r="U302" s="98">
        <f>R302+S302-T302</f>
        <v>1889826.6520500495</v>
      </c>
      <c r="V302" s="5"/>
      <c r="W302" s="5"/>
    </row>
    <row r="303" spans="1:23" ht="30.75" customHeight="1">
      <c r="A303" s="36"/>
      <c r="B303" s="16" t="s">
        <v>332</v>
      </c>
      <c r="C303" s="16" t="s">
        <v>344</v>
      </c>
      <c r="D303" s="23" t="s">
        <v>144</v>
      </c>
      <c r="E303" s="81">
        <v>202.23591270750001</v>
      </c>
      <c r="F303" s="80">
        <v>202.23591270750001</v>
      </c>
      <c r="G303" s="80">
        <v>100</v>
      </c>
      <c r="H303" s="82">
        <v>118.5</v>
      </c>
      <c r="I303" s="99">
        <f>178.583+2563.967</f>
        <v>2742.55</v>
      </c>
      <c r="J303" s="100">
        <v>2864.9169999999999</v>
      </c>
      <c r="K303" s="100">
        <v>2830.25</v>
      </c>
      <c r="L303" s="100">
        <v>2830.25</v>
      </c>
      <c r="M303" s="82">
        <f t="shared" si="194"/>
        <v>11267.967000000001</v>
      </c>
      <c r="N303" s="96">
        <f>I303*(E303-G303)</f>
        <v>280387.10239595413</v>
      </c>
      <c r="O303" s="101">
        <f>J303*(E303-G303)</f>
        <v>292897.40432623279</v>
      </c>
      <c r="P303" s="101">
        <f>(F303-H303)*K303</f>
        <v>236993.56694040188</v>
      </c>
      <c r="Q303" s="101">
        <f>(F303-H303)*L303</f>
        <v>236993.56694040188</v>
      </c>
      <c r="R303" s="82">
        <f t="shared" si="195"/>
        <v>1047271.6406029908</v>
      </c>
      <c r="S303" s="96"/>
      <c r="T303" s="97"/>
      <c r="U303" s="98"/>
      <c r="V303" s="5"/>
      <c r="W303" s="5"/>
    </row>
    <row r="304" spans="1:23" ht="30.75" customHeight="1">
      <c r="A304" s="36"/>
      <c r="B304" s="16" t="s">
        <v>332</v>
      </c>
      <c r="C304" s="16" t="s">
        <v>345</v>
      </c>
      <c r="D304" s="23" t="s">
        <v>145</v>
      </c>
      <c r="E304" s="81">
        <v>225.8168632025</v>
      </c>
      <c r="F304" s="80">
        <v>225.8168632025</v>
      </c>
      <c r="G304" s="80">
        <v>99</v>
      </c>
      <c r="H304" s="82">
        <v>117.32</v>
      </c>
      <c r="I304" s="99">
        <v>1452.9269999999999</v>
      </c>
      <c r="J304" s="100">
        <v>1526.1759999999999</v>
      </c>
      <c r="K304" s="100">
        <v>1928.5</v>
      </c>
      <c r="L304" s="100">
        <v>1928.5</v>
      </c>
      <c r="M304" s="82">
        <f t="shared" si="194"/>
        <v>6836.1030000000001</v>
      </c>
      <c r="N304" s="96">
        <f>I304*(E304-G304)</f>
        <v>184255.6446022187</v>
      </c>
      <c r="O304" s="101">
        <f>J304*(E304-G304)</f>
        <v>193544.85301493862</v>
      </c>
      <c r="P304" s="101">
        <f>(F304-H304)*K304</f>
        <v>209236.20068602127</v>
      </c>
      <c r="Q304" s="101">
        <f>(F304-H304)*L304</f>
        <v>209236.20068602127</v>
      </c>
      <c r="R304" s="82">
        <f t="shared" si="195"/>
        <v>796272.89898919978</v>
      </c>
      <c r="S304" s="96"/>
      <c r="T304" s="97"/>
      <c r="U304" s="98"/>
      <c r="V304" s="5"/>
      <c r="W304" s="5"/>
    </row>
    <row r="305" spans="1:23" ht="30.75" customHeight="1">
      <c r="A305" s="36" t="s">
        <v>249</v>
      </c>
      <c r="B305" s="37" t="s">
        <v>250</v>
      </c>
      <c r="C305" s="16"/>
      <c r="D305" s="23"/>
      <c r="E305" s="81"/>
      <c r="F305" s="80"/>
      <c r="G305" s="80"/>
      <c r="H305" s="82"/>
      <c r="I305" s="102">
        <f t="shared" ref="I305:J305" si="233">SUM(I306:I307)</f>
        <v>9971.19</v>
      </c>
      <c r="J305" s="103">
        <f t="shared" si="233"/>
        <v>10193.58</v>
      </c>
      <c r="K305" s="103">
        <f t="shared" ref="K305:L305" si="234">SUM(K306:K307)</f>
        <v>9414</v>
      </c>
      <c r="L305" s="103">
        <f t="shared" si="234"/>
        <v>9414</v>
      </c>
      <c r="M305" s="82">
        <f t="shared" si="194"/>
        <v>38992.770000000004</v>
      </c>
      <c r="N305" s="95">
        <f>SUM(N306:N307)</f>
        <v>1323405.3285000001</v>
      </c>
      <c r="O305" s="80">
        <f>SUM(O306:O307)</f>
        <v>1349669.5765999998</v>
      </c>
      <c r="P305" s="80">
        <f t="shared" ref="P305:Q305" si="235">SUM(P306:P307)</f>
        <v>1178077.7475000001</v>
      </c>
      <c r="Q305" s="80">
        <f t="shared" si="235"/>
        <v>1178077.7475000001</v>
      </c>
      <c r="R305" s="82">
        <f t="shared" si="195"/>
        <v>5029230.4001000002</v>
      </c>
      <c r="S305" s="95">
        <v>470711.97499999992</v>
      </c>
      <c r="T305" s="80">
        <f>Q305/3</f>
        <v>392692.58250000002</v>
      </c>
      <c r="U305" s="98">
        <f>R305+S305-T305</f>
        <v>5107249.7926000003</v>
      </c>
      <c r="V305" s="5"/>
      <c r="W305" s="5"/>
    </row>
    <row r="306" spans="1:23" ht="36" customHeight="1">
      <c r="A306" s="36"/>
      <c r="B306" s="16" t="s">
        <v>42</v>
      </c>
      <c r="C306" s="16" t="s">
        <v>251</v>
      </c>
      <c r="D306" s="23" t="s">
        <v>144</v>
      </c>
      <c r="E306" s="81">
        <v>163.81</v>
      </c>
      <c r="F306" s="80">
        <v>163.81</v>
      </c>
      <c r="G306" s="80">
        <v>39.299999999999997</v>
      </c>
      <c r="H306" s="82">
        <v>46.57</v>
      </c>
      <c r="I306" s="99">
        <v>5267.43</v>
      </c>
      <c r="J306" s="100">
        <v>5571.7</v>
      </c>
      <c r="K306" s="100">
        <v>4962.75</v>
      </c>
      <c r="L306" s="100">
        <v>4962.75</v>
      </c>
      <c r="M306" s="82">
        <f t="shared" si="194"/>
        <v>20764.63</v>
      </c>
      <c r="N306" s="96">
        <f>I306*(E306-G306)</f>
        <v>655847.7093000001</v>
      </c>
      <c r="O306" s="101">
        <f>J306*(E306-G306)</f>
        <v>693732.36699999997</v>
      </c>
      <c r="P306" s="101">
        <f>(F306-H306)*K306</f>
        <v>581832.81000000006</v>
      </c>
      <c r="Q306" s="101">
        <f>(F306-H306)*L306</f>
        <v>581832.81000000006</v>
      </c>
      <c r="R306" s="82">
        <f t="shared" si="195"/>
        <v>2513245.6963</v>
      </c>
      <c r="S306" s="96"/>
      <c r="T306" s="97"/>
      <c r="U306" s="98"/>
      <c r="V306" s="5"/>
      <c r="W306" s="5"/>
    </row>
    <row r="307" spans="1:23" ht="31.5" customHeight="1">
      <c r="A307" s="36"/>
      <c r="B307" s="16" t="s">
        <v>42</v>
      </c>
      <c r="C307" s="16" t="s">
        <v>251</v>
      </c>
      <c r="D307" s="23" t="s">
        <v>145</v>
      </c>
      <c r="E307" s="81">
        <v>184.98</v>
      </c>
      <c r="F307" s="80">
        <v>184.98</v>
      </c>
      <c r="G307" s="80">
        <v>43.06</v>
      </c>
      <c r="H307" s="82">
        <v>51.03</v>
      </c>
      <c r="I307" s="99">
        <v>4703.76</v>
      </c>
      <c r="J307" s="100">
        <v>4621.88</v>
      </c>
      <c r="K307" s="100">
        <v>4451.25</v>
      </c>
      <c r="L307" s="100">
        <v>4451.25</v>
      </c>
      <c r="M307" s="82">
        <f t="shared" si="194"/>
        <v>18228.14</v>
      </c>
      <c r="N307" s="96">
        <f>I307*(E307-G307)</f>
        <v>667557.61919999996</v>
      </c>
      <c r="O307" s="101">
        <f>J307*(E307-G307)</f>
        <v>655937.20959999994</v>
      </c>
      <c r="P307" s="101">
        <f>(F307-H307)*K307</f>
        <v>596244.9375</v>
      </c>
      <c r="Q307" s="101">
        <f>(F307-H307)*L307</f>
        <v>596244.9375</v>
      </c>
      <c r="R307" s="82">
        <f t="shared" si="195"/>
        <v>2515984.7037999998</v>
      </c>
      <c r="S307" s="96"/>
      <c r="T307" s="97"/>
      <c r="U307" s="98"/>
      <c r="V307" s="5"/>
      <c r="W307" s="5"/>
    </row>
    <row r="308" spans="1:23" ht="30.75" customHeight="1">
      <c r="A308" s="36" t="s">
        <v>69</v>
      </c>
      <c r="B308" s="37" t="s">
        <v>68</v>
      </c>
      <c r="C308" s="16"/>
      <c r="D308" s="23"/>
      <c r="E308" s="81"/>
      <c r="F308" s="80"/>
      <c r="G308" s="80"/>
      <c r="H308" s="82"/>
      <c r="I308" s="102">
        <f t="shared" ref="I308:L308" si="236">I309</f>
        <v>974.68000000000006</v>
      </c>
      <c r="J308" s="103">
        <f t="shared" si="236"/>
        <v>936.875</v>
      </c>
      <c r="K308" s="103">
        <f t="shared" si="236"/>
        <v>1025</v>
      </c>
      <c r="L308" s="103">
        <f t="shared" si="236"/>
        <v>1025</v>
      </c>
      <c r="M308" s="82">
        <f t="shared" si="194"/>
        <v>3961.5550000000003</v>
      </c>
      <c r="N308" s="95">
        <f>N309</f>
        <v>99445.06587599151</v>
      </c>
      <c r="O308" s="80">
        <f>O309</f>
        <v>95587.881245710945</v>
      </c>
      <c r="P308" s="80">
        <f t="shared" ref="P308:Q308" si="237">P309</f>
        <v>94944.136252812488</v>
      </c>
      <c r="Q308" s="80">
        <f t="shared" si="237"/>
        <v>94944.136252812488</v>
      </c>
      <c r="R308" s="82">
        <f t="shared" si="195"/>
        <v>384921.2196273274</v>
      </c>
      <c r="S308" s="95">
        <v>33568.75</v>
      </c>
      <c r="T308" s="80">
        <f>Q308/3</f>
        <v>31648.045417604164</v>
      </c>
      <c r="U308" s="98">
        <f>R308+S308-T308</f>
        <v>386841.92420972325</v>
      </c>
      <c r="V308" s="5"/>
      <c r="W308" s="5"/>
    </row>
    <row r="309" spans="1:23" ht="46.5" customHeight="1">
      <c r="A309" s="36"/>
      <c r="B309" s="16" t="s">
        <v>67</v>
      </c>
      <c r="C309" s="16" t="s">
        <v>66</v>
      </c>
      <c r="D309" s="23" t="s">
        <v>175</v>
      </c>
      <c r="E309" s="81">
        <v>143.0284256125</v>
      </c>
      <c r="F309" s="80">
        <v>143.0284256125</v>
      </c>
      <c r="G309" s="80">
        <v>41</v>
      </c>
      <c r="H309" s="82">
        <v>50.4</v>
      </c>
      <c r="I309" s="99">
        <v>974.68000000000006</v>
      </c>
      <c r="J309" s="100">
        <v>936.875</v>
      </c>
      <c r="K309" s="100">
        <v>1025</v>
      </c>
      <c r="L309" s="100">
        <v>1025</v>
      </c>
      <c r="M309" s="82">
        <f t="shared" si="194"/>
        <v>3961.5550000000003</v>
      </c>
      <c r="N309" s="96">
        <f>I309*(E309-G309)</f>
        <v>99445.06587599151</v>
      </c>
      <c r="O309" s="101">
        <f>J309*(E309-G309)</f>
        <v>95587.881245710945</v>
      </c>
      <c r="P309" s="101">
        <f>(F309-H309)*K309</f>
        <v>94944.136252812488</v>
      </c>
      <c r="Q309" s="101">
        <f>(F309-H309)*L309</f>
        <v>94944.136252812488</v>
      </c>
      <c r="R309" s="82">
        <f t="shared" si="195"/>
        <v>384921.2196273274</v>
      </c>
      <c r="S309" s="96"/>
      <c r="T309" s="97"/>
      <c r="U309" s="98"/>
      <c r="V309" s="5"/>
      <c r="W309" s="5"/>
    </row>
    <row r="310" spans="1:23" ht="30.75" customHeight="1">
      <c r="A310" s="36" t="s">
        <v>64</v>
      </c>
      <c r="B310" s="37" t="s">
        <v>63</v>
      </c>
      <c r="C310" s="16"/>
      <c r="D310" s="23"/>
      <c r="E310" s="81"/>
      <c r="F310" s="80"/>
      <c r="G310" s="80"/>
      <c r="H310" s="82"/>
      <c r="I310" s="102">
        <f t="shared" ref="I310:L312" si="238">SUM(I311)</f>
        <v>744.69299999999998</v>
      </c>
      <c r="J310" s="103">
        <f t="shared" si="238"/>
        <v>528.88100000000009</v>
      </c>
      <c r="K310" s="103">
        <f t="shared" ref="K310:L310" si="239">SUM(K311)</f>
        <v>559.9</v>
      </c>
      <c r="L310" s="103">
        <f t="shared" si="239"/>
        <v>3873.84</v>
      </c>
      <c r="M310" s="82">
        <f t="shared" si="194"/>
        <v>5707.3140000000003</v>
      </c>
      <c r="N310" s="96">
        <f>SUM(N311)</f>
        <v>7916.0865899999962</v>
      </c>
      <c r="O310" s="101">
        <f>SUM(O311)</f>
        <v>5622.0050299999984</v>
      </c>
      <c r="P310" s="101">
        <f t="shared" ref="P310:Q310" si="240">SUM(P311)</f>
        <v>0</v>
      </c>
      <c r="Q310" s="101">
        <f t="shared" si="240"/>
        <v>0</v>
      </c>
      <c r="R310" s="82">
        <f t="shared" si="195"/>
        <v>13538.091619999996</v>
      </c>
      <c r="S310" s="96">
        <v>12370.462399999999</v>
      </c>
      <c r="T310" s="97">
        <f>Q310/3</f>
        <v>0</v>
      </c>
      <c r="U310" s="98">
        <f>R310+S310-T310</f>
        <v>25908.554019999996</v>
      </c>
      <c r="V310" s="5"/>
      <c r="W310" s="5"/>
    </row>
    <row r="311" spans="1:23" ht="36" customHeight="1">
      <c r="A311" s="36"/>
      <c r="B311" s="16" t="s">
        <v>41</v>
      </c>
      <c r="C311" s="16" t="s">
        <v>11</v>
      </c>
      <c r="D311" s="23" t="s">
        <v>175</v>
      </c>
      <c r="E311" s="81">
        <v>68.099999999999994</v>
      </c>
      <c r="F311" s="80">
        <v>68.099999999999994</v>
      </c>
      <c r="G311" s="80">
        <v>57.47</v>
      </c>
      <c r="H311" s="82">
        <v>68.099999999999994</v>
      </c>
      <c r="I311" s="99">
        <v>744.69299999999998</v>
      </c>
      <c r="J311" s="100">
        <v>528.88100000000009</v>
      </c>
      <c r="K311" s="100">
        <v>559.9</v>
      </c>
      <c r="L311" s="100">
        <v>3873.84</v>
      </c>
      <c r="M311" s="82">
        <f t="shared" si="194"/>
        <v>5707.3140000000003</v>
      </c>
      <c r="N311" s="96">
        <f>I311*(E311-G311)</f>
        <v>7916.0865899999962</v>
      </c>
      <c r="O311" s="101">
        <f>J311*(E311-G311)</f>
        <v>5622.0050299999984</v>
      </c>
      <c r="P311" s="101">
        <f>(F311-H311)*K311</f>
        <v>0</v>
      </c>
      <c r="Q311" s="101">
        <f>(F311-H311)*L311</f>
        <v>0</v>
      </c>
      <c r="R311" s="82">
        <f t="shared" si="195"/>
        <v>13538.091619999996</v>
      </c>
      <c r="S311" s="96"/>
      <c r="T311" s="97"/>
      <c r="U311" s="98"/>
      <c r="V311" s="5"/>
      <c r="W311" s="5"/>
    </row>
    <row r="312" spans="1:23" ht="30.75" customHeight="1">
      <c r="A312" s="36" t="s">
        <v>350</v>
      </c>
      <c r="B312" s="37" t="s">
        <v>349</v>
      </c>
      <c r="C312" s="16"/>
      <c r="D312" s="23"/>
      <c r="E312" s="81"/>
      <c r="F312" s="80"/>
      <c r="G312" s="80"/>
      <c r="H312" s="82"/>
      <c r="I312" s="102">
        <f t="shared" si="238"/>
        <v>715.79499999999996</v>
      </c>
      <c r="J312" s="103">
        <f t="shared" si="238"/>
        <v>465.98</v>
      </c>
      <c r="K312" s="103">
        <f t="shared" si="238"/>
        <v>465.98</v>
      </c>
      <c r="L312" s="103">
        <f t="shared" si="238"/>
        <v>715.79499999999996</v>
      </c>
      <c r="M312" s="82">
        <f t="shared" si="194"/>
        <v>2363.5500000000002</v>
      </c>
      <c r="N312" s="96">
        <f>SUM(N313)</f>
        <v>7608.9008499999964</v>
      </c>
      <c r="O312" s="101">
        <f>SUM(O313)</f>
        <v>4953.3673999999983</v>
      </c>
      <c r="P312" s="101">
        <f t="shared" ref="P312:Q312" si="241">SUM(P313)</f>
        <v>0</v>
      </c>
      <c r="Q312" s="101">
        <f t="shared" si="241"/>
        <v>0</v>
      </c>
      <c r="R312" s="82">
        <f t="shared" si="195"/>
        <v>12562.268249999994</v>
      </c>
      <c r="S312" s="96">
        <v>0</v>
      </c>
      <c r="T312" s="97">
        <f>Q312/3</f>
        <v>0</v>
      </c>
      <c r="U312" s="98">
        <f>R312+S312-T312</f>
        <v>12562.268249999994</v>
      </c>
      <c r="V312" s="5"/>
      <c r="W312" s="5"/>
    </row>
    <row r="313" spans="1:23" ht="36" customHeight="1">
      <c r="A313" s="36"/>
      <c r="B313" s="16" t="s">
        <v>41</v>
      </c>
      <c r="C313" s="16" t="s">
        <v>351</v>
      </c>
      <c r="D313" s="23" t="s">
        <v>175</v>
      </c>
      <c r="E313" s="81">
        <v>68.099999999999994</v>
      </c>
      <c r="F313" s="80">
        <v>68.099999999999994</v>
      </c>
      <c r="G313" s="80">
        <v>57.47</v>
      </c>
      <c r="H313" s="82">
        <v>68.099999999999994</v>
      </c>
      <c r="I313" s="99">
        <v>715.79499999999996</v>
      </c>
      <c r="J313" s="100">
        <v>465.98</v>
      </c>
      <c r="K313" s="100">
        <v>465.98</v>
      </c>
      <c r="L313" s="100">
        <v>715.79499999999996</v>
      </c>
      <c r="M313" s="82">
        <f t="shared" si="194"/>
        <v>2363.5500000000002</v>
      </c>
      <c r="N313" s="96">
        <f>I313*(E313-G313)</f>
        <v>7608.9008499999964</v>
      </c>
      <c r="O313" s="101">
        <f>J313*(E313-G313)</f>
        <v>4953.3673999999983</v>
      </c>
      <c r="P313" s="101">
        <f>(F313-H313)*K313</f>
        <v>0</v>
      </c>
      <c r="Q313" s="101">
        <f>(F313-H313)*L313</f>
        <v>0</v>
      </c>
      <c r="R313" s="82">
        <f t="shared" si="195"/>
        <v>12562.268249999994</v>
      </c>
      <c r="S313" s="96"/>
      <c r="T313" s="97"/>
      <c r="U313" s="98"/>
      <c r="V313" s="5"/>
      <c r="W313" s="5"/>
    </row>
    <row r="314" spans="1:23" ht="30" customHeight="1">
      <c r="A314" s="36" t="s">
        <v>266</v>
      </c>
      <c r="B314" s="37" t="s">
        <v>267</v>
      </c>
      <c r="C314" s="16"/>
      <c r="D314" s="23"/>
      <c r="E314" s="81"/>
      <c r="F314" s="80"/>
      <c r="G314" s="80"/>
      <c r="H314" s="82"/>
      <c r="I314" s="102">
        <f t="shared" ref="I314:L314" si="242">SUM(I315)</f>
        <v>28918.165000000001</v>
      </c>
      <c r="J314" s="103">
        <f t="shared" si="242"/>
        <v>30524.155999999999</v>
      </c>
      <c r="K314" s="103">
        <f t="shared" si="242"/>
        <v>33769.25</v>
      </c>
      <c r="L314" s="103">
        <f t="shared" si="242"/>
        <v>33769.25</v>
      </c>
      <c r="M314" s="82">
        <f t="shared" si="194"/>
        <v>126980.821</v>
      </c>
      <c r="N314" s="95">
        <f>SUM(N315)</f>
        <v>3201390.8906265665</v>
      </c>
      <c r="O314" s="80">
        <f>SUM(O315)</f>
        <v>3379182.4260793948</v>
      </c>
      <c r="P314" s="80">
        <f t="shared" ref="P314:Q314" si="243">SUM(P315)</f>
        <v>3436196.37966746</v>
      </c>
      <c r="Q314" s="80">
        <f t="shared" si="243"/>
        <v>3436196.37966746</v>
      </c>
      <c r="R314" s="82">
        <f t="shared" si="195"/>
        <v>13452966.076040883</v>
      </c>
      <c r="S314" s="95">
        <v>1337037.1716666666</v>
      </c>
      <c r="T314" s="80">
        <f>Q314/3</f>
        <v>1145398.7932224867</v>
      </c>
      <c r="U314" s="98">
        <f>R314+S314-T314</f>
        <v>13644604.454485063</v>
      </c>
      <c r="V314" s="5"/>
      <c r="W314" s="5"/>
    </row>
    <row r="315" spans="1:23" ht="34.5" customHeight="1">
      <c r="A315" s="36"/>
      <c r="B315" s="16" t="s">
        <v>42</v>
      </c>
      <c r="C315" s="16" t="s">
        <v>252</v>
      </c>
      <c r="D315" s="23" t="s">
        <v>144</v>
      </c>
      <c r="E315" s="81">
        <v>159.10518791999999</v>
      </c>
      <c r="F315" s="80">
        <v>159.10518791999999</v>
      </c>
      <c r="G315" s="80">
        <v>48.4</v>
      </c>
      <c r="H315" s="82">
        <v>57.35</v>
      </c>
      <c r="I315" s="99">
        <v>28918.165000000001</v>
      </c>
      <c r="J315" s="100">
        <v>30524.155999999999</v>
      </c>
      <c r="K315" s="100">
        <v>33769.25</v>
      </c>
      <c r="L315" s="100">
        <v>33769.25</v>
      </c>
      <c r="M315" s="82">
        <f t="shared" si="194"/>
        <v>126980.821</v>
      </c>
      <c r="N315" s="96">
        <f>I315*(E315-G315)</f>
        <v>3201390.8906265665</v>
      </c>
      <c r="O315" s="101">
        <f>J315*(E315-G315)</f>
        <v>3379182.4260793948</v>
      </c>
      <c r="P315" s="101">
        <f>(F315-H315)*K315</f>
        <v>3436196.37966746</v>
      </c>
      <c r="Q315" s="101">
        <f>(F315-H315)*L315</f>
        <v>3436196.37966746</v>
      </c>
      <c r="R315" s="82">
        <f t="shared" si="195"/>
        <v>13452966.076040883</v>
      </c>
      <c r="S315" s="96"/>
      <c r="T315" s="97"/>
      <c r="U315" s="98"/>
      <c r="V315" s="5"/>
      <c r="W315" s="5"/>
    </row>
    <row r="316" spans="1:23" ht="30.75" customHeight="1">
      <c r="A316" s="36" t="s">
        <v>62</v>
      </c>
      <c r="B316" s="37" t="s">
        <v>59</v>
      </c>
      <c r="C316" s="16"/>
      <c r="D316" s="23"/>
      <c r="E316" s="81"/>
      <c r="F316" s="80"/>
      <c r="G316" s="80"/>
      <c r="H316" s="82"/>
      <c r="I316" s="102">
        <f t="shared" ref="I316:J316" si="244">SUM(I317:I318)</f>
        <v>7708.9239999999991</v>
      </c>
      <c r="J316" s="103">
        <f t="shared" si="244"/>
        <v>5142.0600000000004</v>
      </c>
      <c r="K316" s="103">
        <f t="shared" ref="K316:L316" si="245">SUM(K317:K318)</f>
        <v>11387.96</v>
      </c>
      <c r="L316" s="103">
        <f t="shared" si="245"/>
        <v>7035.94</v>
      </c>
      <c r="M316" s="82">
        <f t="shared" si="194"/>
        <v>31274.883999999998</v>
      </c>
      <c r="N316" s="96">
        <f>SUM(N317:N318)</f>
        <v>796431.49348166073</v>
      </c>
      <c r="O316" s="101">
        <f>SUM(O317:O318)</f>
        <v>529235.62487759441</v>
      </c>
      <c r="P316" s="101">
        <f t="shared" ref="P316:Q316" si="246">SUM(P317:P318)</f>
        <v>1267967.3600818496</v>
      </c>
      <c r="Q316" s="101">
        <f t="shared" si="246"/>
        <v>731339.07212700951</v>
      </c>
      <c r="R316" s="82">
        <f t="shared" si="195"/>
        <v>3324973.550568114</v>
      </c>
      <c r="S316" s="95">
        <v>205621.85439999998</v>
      </c>
      <c r="T316" s="97">
        <f>Q316/3</f>
        <v>243779.69070900316</v>
      </c>
      <c r="U316" s="98">
        <f>R316+S316-T316</f>
        <v>3286815.7142591109</v>
      </c>
      <c r="V316" s="5"/>
      <c r="W316" s="5"/>
    </row>
    <row r="317" spans="1:23" ht="39" customHeight="1">
      <c r="A317" s="36"/>
      <c r="B317" s="16" t="s">
        <v>61</v>
      </c>
      <c r="C317" s="16" t="s">
        <v>15</v>
      </c>
      <c r="D317" s="23" t="s">
        <v>175</v>
      </c>
      <c r="E317" s="81">
        <v>180.1856310675</v>
      </c>
      <c r="F317" s="80">
        <v>180.1856310675</v>
      </c>
      <c r="G317" s="80">
        <v>48</v>
      </c>
      <c r="H317" s="82">
        <v>56.88</v>
      </c>
      <c r="I317" s="99">
        <v>535.48900000000003</v>
      </c>
      <c r="J317" s="100">
        <v>292.54599999999999</v>
      </c>
      <c r="K317" s="100">
        <v>6600.55</v>
      </c>
      <c r="L317" s="100">
        <v>2248.54</v>
      </c>
      <c r="M317" s="82">
        <f t="shared" si="194"/>
        <v>9677.125</v>
      </c>
      <c r="N317" s="96">
        <f>I317*(E317-G317)</f>
        <v>70783.951394704505</v>
      </c>
      <c r="O317" s="101">
        <f>J317*(E317-G317)</f>
        <v>38670.37762627285</v>
      </c>
      <c r="P317" s="101">
        <f>(F317-H317)*K317</f>
        <v>813884.98314258712</v>
      </c>
      <c r="Q317" s="101">
        <f>(F317-H317)*L317</f>
        <v>277257.64368051646</v>
      </c>
      <c r="R317" s="82">
        <f t="shared" si="195"/>
        <v>1200596.955844081</v>
      </c>
      <c r="S317" s="96"/>
      <c r="T317" s="97"/>
      <c r="U317" s="98"/>
      <c r="V317" s="5"/>
      <c r="W317" s="5"/>
    </row>
    <row r="318" spans="1:23" ht="39" customHeight="1">
      <c r="A318" s="36"/>
      <c r="B318" s="16" t="s">
        <v>42</v>
      </c>
      <c r="C318" s="16" t="s">
        <v>219</v>
      </c>
      <c r="D318" s="23" t="s">
        <v>175</v>
      </c>
      <c r="E318" s="81">
        <v>127.34927694500001</v>
      </c>
      <c r="F318" s="80">
        <v>127.34927694500001</v>
      </c>
      <c r="G318" s="80">
        <v>26.191666666666666</v>
      </c>
      <c r="H318" s="82">
        <v>32.5</v>
      </c>
      <c r="I318" s="99">
        <v>7173.4349999999995</v>
      </c>
      <c r="J318" s="100">
        <v>4849.5140000000001</v>
      </c>
      <c r="K318" s="100">
        <v>4787.41</v>
      </c>
      <c r="L318" s="100">
        <v>4787.3999999999996</v>
      </c>
      <c r="M318" s="82">
        <f t="shared" ref="M318:M346" si="247">I318+J318+K318+L318</f>
        <v>21597.758999999998</v>
      </c>
      <c r="N318" s="96">
        <f>I318*(E318-G318)</f>
        <v>725647.54208695621</v>
      </c>
      <c r="O318" s="101">
        <f>J318*(E318-G318)</f>
        <v>490565.2472513215</v>
      </c>
      <c r="P318" s="101">
        <f>(F318-H318)*K318</f>
        <v>454082.3769392625</v>
      </c>
      <c r="Q318" s="101">
        <f>(F318-H318)*L318</f>
        <v>454081.42844649305</v>
      </c>
      <c r="R318" s="82">
        <f t="shared" ref="R318:R346" si="248">N318+O318+P318+Q318</f>
        <v>2124376.594724033</v>
      </c>
      <c r="S318" s="96"/>
      <c r="T318" s="97"/>
      <c r="U318" s="98"/>
      <c r="V318" s="5"/>
      <c r="W318" s="5"/>
    </row>
    <row r="319" spans="1:23" ht="31.5" customHeight="1">
      <c r="A319" s="36" t="s">
        <v>253</v>
      </c>
      <c r="B319" s="37" t="s">
        <v>254</v>
      </c>
      <c r="C319" s="16"/>
      <c r="D319" s="23"/>
      <c r="E319" s="81"/>
      <c r="F319" s="80"/>
      <c r="G319" s="80"/>
      <c r="H319" s="82"/>
      <c r="I319" s="102">
        <f t="shared" ref="I319:J319" si="249">SUM(I320)</f>
        <v>19872.800000000003</v>
      </c>
      <c r="J319" s="103">
        <f t="shared" si="249"/>
        <v>19859.800000000003</v>
      </c>
      <c r="K319" s="103">
        <f t="shared" ref="K319:L319" si="250">SUM(K320)</f>
        <v>19907.5</v>
      </c>
      <c r="L319" s="103">
        <f t="shared" si="250"/>
        <v>19907.5</v>
      </c>
      <c r="M319" s="82">
        <f t="shared" si="247"/>
        <v>79547.600000000006</v>
      </c>
      <c r="N319" s="95">
        <f>SUM(N320)</f>
        <v>573386.57273660204</v>
      </c>
      <c r="O319" s="80">
        <f>SUM(O320)</f>
        <v>573011.4859121195</v>
      </c>
      <c r="P319" s="80">
        <f t="shared" ref="P319:Q319" si="251">SUM(P320)</f>
        <v>406766.61602964369</v>
      </c>
      <c r="Q319" s="80">
        <f t="shared" si="251"/>
        <v>406766.61602964369</v>
      </c>
      <c r="R319" s="82">
        <f t="shared" si="248"/>
        <v>1959931.2907080089</v>
      </c>
      <c r="S319" s="95">
        <v>216527.24166666661</v>
      </c>
      <c r="T319" s="80">
        <f>Q319/3</f>
        <v>135588.87200988122</v>
      </c>
      <c r="U319" s="98">
        <f>R319+S319-T319</f>
        <v>2040869.6603647941</v>
      </c>
      <c r="V319" s="5"/>
      <c r="W319" s="5"/>
    </row>
    <row r="320" spans="1:23" ht="38.25" customHeight="1">
      <c r="A320" s="36"/>
      <c r="B320" s="16" t="s">
        <v>42</v>
      </c>
      <c r="C320" s="16" t="s">
        <v>252</v>
      </c>
      <c r="D320" s="23" t="s">
        <v>145</v>
      </c>
      <c r="E320" s="81">
        <v>74.382832652499999</v>
      </c>
      <c r="F320" s="80">
        <v>74.382832652499999</v>
      </c>
      <c r="G320" s="80">
        <v>45.53</v>
      </c>
      <c r="H320" s="82">
        <v>53.95</v>
      </c>
      <c r="I320" s="99">
        <v>19872.800000000003</v>
      </c>
      <c r="J320" s="100">
        <v>19859.800000000003</v>
      </c>
      <c r="K320" s="100">
        <v>19907.5</v>
      </c>
      <c r="L320" s="100">
        <v>19907.5</v>
      </c>
      <c r="M320" s="82">
        <f t="shared" si="247"/>
        <v>79547.600000000006</v>
      </c>
      <c r="N320" s="96">
        <f>I320*(E320-G320)</f>
        <v>573386.57273660204</v>
      </c>
      <c r="O320" s="101">
        <f>J320*(E320-G320)</f>
        <v>573011.4859121195</v>
      </c>
      <c r="P320" s="101">
        <f>(F320-H320)*K320</f>
        <v>406766.61602964369</v>
      </c>
      <c r="Q320" s="101">
        <f>(F320-H320)*L320</f>
        <v>406766.61602964369</v>
      </c>
      <c r="R320" s="82">
        <f t="shared" si="248"/>
        <v>1959931.2907080089</v>
      </c>
      <c r="S320" s="96"/>
      <c r="T320" s="97"/>
      <c r="U320" s="98"/>
      <c r="V320" s="5"/>
      <c r="W320" s="5"/>
    </row>
    <row r="321" spans="1:23" ht="32.25" customHeight="1">
      <c r="A321" s="36" t="s">
        <v>58</v>
      </c>
      <c r="B321" s="37" t="s">
        <v>57</v>
      </c>
      <c r="C321" s="16"/>
      <c r="D321" s="23"/>
      <c r="E321" s="81"/>
      <c r="F321" s="80"/>
      <c r="G321" s="80"/>
      <c r="H321" s="82"/>
      <c r="I321" s="102">
        <f>SUM(I322:I324)</f>
        <v>5229.1689999999999</v>
      </c>
      <c r="J321" s="103">
        <f>SUM(J322:J324)</f>
        <v>5314.701</v>
      </c>
      <c r="K321" s="103">
        <f t="shared" ref="K321:L321" si="252">SUM(K322:K324)</f>
        <v>5623.0500000000011</v>
      </c>
      <c r="L321" s="103">
        <f t="shared" si="252"/>
        <v>6030.2390000000005</v>
      </c>
      <c r="M321" s="82">
        <f t="shared" si="247"/>
        <v>22197.159</v>
      </c>
      <c r="N321" s="95">
        <f>SUM(N322:N324)</f>
        <v>818458.32467564452</v>
      </c>
      <c r="O321" s="80">
        <f>SUM(O322:O324)</f>
        <v>830697.90244263469</v>
      </c>
      <c r="P321" s="80">
        <f t="shared" ref="P321:Q321" si="253">SUM(P322:P324)</f>
        <v>767953.20667519514</v>
      </c>
      <c r="Q321" s="80">
        <f t="shared" si="253"/>
        <v>838296.57276032318</v>
      </c>
      <c r="R321" s="82">
        <f t="shared" si="248"/>
        <v>3255406.0065537975</v>
      </c>
      <c r="S321" s="95">
        <v>344760.62645666668</v>
      </c>
      <c r="T321" s="80">
        <f>Q321/3</f>
        <v>279432.19092010771</v>
      </c>
      <c r="U321" s="98">
        <f>R321+S321-T321</f>
        <v>3320734.4420903567</v>
      </c>
      <c r="V321" s="5"/>
      <c r="W321" s="5"/>
    </row>
    <row r="322" spans="1:23" ht="30.75" customHeight="1">
      <c r="A322" s="36"/>
      <c r="B322" s="16" t="s">
        <v>56</v>
      </c>
      <c r="C322" s="16" t="s">
        <v>337</v>
      </c>
      <c r="D322" s="23" t="s">
        <v>272</v>
      </c>
      <c r="E322" s="81">
        <v>246.4686517625</v>
      </c>
      <c r="F322" s="80">
        <v>246.4686517625</v>
      </c>
      <c r="G322" s="80">
        <v>103.8</v>
      </c>
      <c r="H322" s="82">
        <v>123</v>
      </c>
      <c r="I322" s="99">
        <v>4712.3689999999997</v>
      </c>
      <c r="J322" s="100">
        <v>4797.3760000000002</v>
      </c>
      <c r="K322" s="100">
        <v>5097.0730000000003</v>
      </c>
      <c r="L322" s="100">
        <v>5361.1890000000003</v>
      </c>
      <c r="M322" s="82">
        <f t="shared" si="247"/>
        <v>19968.006999999998</v>
      </c>
      <c r="N322" s="96">
        <f>I322*(E322-G322)</f>
        <v>672307.33183740044</v>
      </c>
      <c r="O322" s="101">
        <f>J322*(E322-G322)</f>
        <v>684435.16591777536</v>
      </c>
      <c r="P322" s="101">
        <f>(F322-H322)*K322</f>
        <v>629328.73124504124</v>
      </c>
      <c r="Q322" s="101">
        <f>(F322-H322)*L322</f>
        <v>661938.77767394565</v>
      </c>
      <c r="R322" s="82">
        <f t="shared" si="248"/>
        <v>2648010.006674163</v>
      </c>
      <c r="S322" s="96"/>
      <c r="T322" s="97"/>
      <c r="U322" s="98"/>
      <c r="V322" s="5"/>
      <c r="W322" s="5"/>
    </row>
    <row r="323" spans="1:23" ht="30.75" customHeight="1">
      <c r="A323" s="36"/>
      <c r="B323" s="16" t="s">
        <v>56</v>
      </c>
      <c r="C323" s="16" t="s">
        <v>255</v>
      </c>
      <c r="D323" s="23" t="s">
        <v>272</v>
      </c>
      <c r="E323" s="81">
        <v>393.63933775500004</v>
      </c>
      <c r="F323" s="80">
        <v>393.63933775500004</v>
      </c>
      <c r="G323" s="80">
        <v>103.8</v>
      </c>
      <c r="H323" s="82">
        <v>123</v>
      </c>
      <c r="I323" s="99">
        <v>444.8</v>
      </c>
      <c r="J323" s="100">
        <v>444.52500000000003</v>
      </c>
      <c r="K323" s="100">
        <v>452.24299999999999</v>
      </c>
      <c r="L323" s="100">
        <v>575.76499999999999</v>
      </c>
      <c r="M323" s="82">
        <f t="shared" si="247"/>
        <v>1917.3330000000001</v>
      </c>
      <c r="N323" s="96">
        <f>I323*(E323-G323)</f>
        <v>128920.53743342402</v>
      </c>
      <c r="O323" s="101">
        <f>J323*(E323-G323)</f>
        <v>128840.83161554139</v>
      </c>
      <c r="P323" s="101">
        <f>(F323-H323)*K323</f>
        <v>122394.74602433448</v>
      </c>
      <c r="Q323" s="101">
        <f>(F323-H323)*L323</f>
        <v>155824.6583025076</v>
      </c>
      <c r="R323" s="82">
        <f t="shared" si="248"/>
        <v>535980.77337580745</v>
      </c>
      <c r="S323" s="96"/>
      <c r="T323" s="97"/>
      <c r="U323" s="98"/>
      <c r="V323" s="5"/>
      <c r="W323" s="5"/>
    </row>
    <row r="324" spans="1:23" ht="30.75" customHeight="1">
      <c r="A324" s="36"/>
      <c r="B324" s="16" t="s">
        <v>56</v>
      </c>
      <c r="C324" s="16" t="s">
        <v>338</v>
      </c>
      <c r="D324" s="23" t="s">
        <v>272</v>
      </c>
      <c r="E324" s="81">
        <v>343.1118806225</v>
      </c>
      <c r="F324" s="80">
        <v>343.1118806225</v>
      </c>
      <c r="G324" s="80">
        <v>103.8</v>
      </c>
      <c r="H324" s="82">
        <v>123</v>
      </c>
      <c r="I324" s="99">
        <v>72</v>
      </c>
      <c r="J324" s="100">
        <v>72.8</v>
      </c>
      <c r="K324" s="100">
        <v>73.733999999999995</v>
      </c>
      <c r="L324" s="100">
        <v>93.284999999999997</v>
      </c>
      <c r="M324" s="82">
        <f t="shared" si="247"/>
        <v>311.81899999999996</v>
      </c>
      <c r="N324" s="96">
        <f>I324*(E324-G324)</f>
        <v>17230.455404820001</v>
      </c>
      <c r="O324" s="101">
        <f>J324*(E324-G324)</f>
        <v>17421.904909317996</v>
      </c>
      <c r="P324" s="101">
        <f>(F324-H324)*K324</f>
        <v>16229.729405819413</v>
      </c>
      <c r="Q324" s="101">
        <f>(F324-H324)*L324</f>
        <v>20533.136783869912</v>
      </c>
      <c r="R324" s="82">
        <f t="shared" si="248"/>
        <v>71415.226503827318</v>
      </c>
      <c r="S324" s="96"/>
      <c r="T324" s="97"/>
      <c r="U324" s="98"/>
      <c r="V324" s="5"/>
      <c r="W324" s="5"/>
    </row>
    <row r="325" spans="1:23" ht="32.25" customHeight="1">
      <c r="A325" s="36" t="s">
        <v>53</v>
      </c>
      <c r="B325" s="37" t="s">
        <v>52</v>
      </c>
      <c r="C325" s="16"/>
      <c r="D325" s="23"/>
      <c r="E325" s="81"/>
      <c r="F325" s="80"/>
      <c r="G325" s="80"/>
      <c r="H325" s="82"/>
      <c r="I325" s="102">
        <f t="shared" ref="I325:K325" si="254">SUM(I326)</f>
        <v>25618.68</v>
      </c>
      <c r="J325" s="103">
        <f t="shared" si="254"/>
        <v>18676.892999999996</v>
      </c>
      <c r="K325" s="103">
        <f t="shared" si="254"/>
        <v>16872</v>
      </c>
      <c r="L325" s="103">
        <f>SUM(L326)</f>
        <v>16872</v>
      </c>
      <c r="M325" s="82">
        <f t="shared" si="247"/>
        <v>78039.573000000004</v>
      </c>
      <c r="N325" s="95">
        <f>SUM(N326)</f>
        <v>928974.12814323022</v>
      </c>
      <c r="O325" s="80">
        <f>SUM(O326)</f>
        <v>677253.87846287922</v>
      </c>
      <c r="P325" s="80">
        <f t="shared" ref="P325:Q325" si="255">SUM(P326)</f>
        <v>421320.70444200002</v>
      </c>
      <c r="Q325" s="80">
        <f t="shared" si="255"/>
        <v>421320.70444200002</v>
      </c>
      <c r="R325" s="82">
        <f t="shared" si="248"/>
        <v>2448869.4154901095</v>
      </c>
      <c r="S325" s="95">
        <v>288904.88000000006</v>
      </c>
      <c r="T325" s="80">
        <f>Q325/3</f>
        <v>140440.234814</v>
      </c>
      <c r="U325" s="98">
        <f>R325+S325-T325</f>
        <v>2597334.0606761095</v>
      </c>
      <c r="V325" s="5"/>
      <c r="W325" s="5"/>
    </row>
    <row r="326" spans="1:23" ht="47.25" customHeight="1">
      <c r="A326" s="36"/>
      <c r="B326" s="16" t="s">
        <v>70</v>
      </c>
      <c r="C326" s="16" t="s">
        <v>327</v>
      </c>
      <c r="D326" s="23" t="s">
        <v>175</v>
      </c>
      <c r="E326" s="81">
        <v>97.261592250000007</v>
      </c>
      <c r="F326" s="80">
        <v>97.261592250000007</v>
      </c>
      <c r="G326" s="80">
        <v>61</v>
      </c>
      <c r="H326" s="82">
        <v>72.290000000000006</v>
      </c>
      <c r="I326" s="99">
        <v>25618.68</v>
      </c>
      <c r="J326" s="100">
        <v>18676.892999999996</v>
      </c>
      <c r="K326" s="100">
        <v>16872</v>
      </c>
      <c r="L326" s="100">
        <v>16872</v>
      </c>
      <c r="M326" s="82">
        <f t="shared" si="247"/>
        <v>78039.573000000004</v>
      </c>
      <c r="N326" s="96">
        <f>I326*(E326-G326)</f>
        <v>928974.12814323022</v>
      </c>
      <c r="O326" s="101">
        <f>J326*(E326-G326)</f>
        <v>677253.87846287922</v>
      </c>
      <c r="P326" s="101">
        <f>(F326-H326)*K326</f>
        <v>421320.70444200002</v>
      </c>
      <c r="Q326" s="101">
        <f>(F326-H326)*L326</f>
        <v>421320.70444200002</v>
      </c>
      <c r="R326" s="82">
        <f t="shared" si="248"/>
        <v>2448869.4154901095</v>
      </c>
      <c r="S326" s="96"/>
      <c r="T326" s="97"/>
      <c r="U326" s="98"/>
      <c r="V326" s="5"/>
      <c r="W326" s="5"/>
    </row>
    <row r="327" spans="1:23" ht="32.25" customHeight="1">
      <c r="A327" s="36" t="s">
        <v>273</v>
      </c>
      <c r="B327" s="37" t="s">
        <v>274</v>
      </c>
      <c r="C327" s="16"/>
      <c r="D327" s="23"/>
      <c r="E327" s="81"/>
      <c r="F327" s="80"/>
      <c r="G327" s="80"/>
      <c r="H327" s="82"/>
      <c r="I327" s="102">
        <f>SUM(I328:I335)</f>
        <v>38264.296000000002</v>
      </c>
      <c r="J327" s="103">
        <f>SUM(J328:J335)</f>
        <v>47971.826000000008</v>
      </c>
      <c r="K327" s="103">
        <f t="shared" ref="K327:L327" si="256">SUM(K328:K335)</f>
        <v>31858.702000000001</v>
      </c>
      <c r="L327" s="103">
        <f t="shared" si="256"/>
        <v>34716.256999999998</v>
      </c>
      <c r="M327" s="82">
        <f t="shared" si="247"/>
        <v>152811.08100000001</v>
      </c>
      <c r="N327" s="95">
        <f>SUM(N328:N335)</f>
        <v>61667166.203692958</v>
      </c>
      <c r="O327" s="80">
        <f>SUM(O328:O335)</f>
        <v>72319173.983295679</v>
      </c>
      <c r="P327" s="80">
        <f>SUM(P328:P335)</f>
        <v>48910881.00304468</v>
      </c>
      <c r="Q327" s="80">
        <f>SUM(Q328:Q335)</f>
        <v>53527945.584886715</v>
      </c>
      <c r="R327" s="82">
        <f t="shared" si="248"/>
        <v>236425166.77492005</v>
      </c>
      <c r="S327" s="95">
        <v>19241048.01811</v>
      </c>
      <c r="T327" s="80">
        <f>Q327/3</f>
        <v>17842648.528295573</v>
      </c>
      <c r="U327" s="98">
        <f>R327+S327-T327</f>
        <v>237823566.26473448</v>
      </c>
      <c r="V327" s="5"/>
      <c r="W327" s="5"/>
    </row>
    <row r="328" spans="1:23" ht="78.75" customHeight="1">
      <c r="A328" s="36"/>
      <c r="B328" s="16" t="s">
        <v>10</v>
      </c>
      <c r="C328" s="50" t="s">
        <v>326</v>
      </c>
      <c r="D328" s="23" t="s">
        <v>179</v>
      </c>
      <c r="E328" s="81">
        <v>25176.849482347498</v>
      </c>
      <c r="F328" s="80">
        <v>25176.849482347498</v>
      </c>
      <c r="G328" s="80">
        <v>2357.4</v>
      </c>
      <c r="H328" s="82">
        <v>2802.95</v>
      </c>
      <c r="I328" s="99">
        <v>373.86099999999999</v>
      </c>
      <c r="J328" s="100">
        <v>373.03800000000001</v>
      </c>
      <c r="K328" s="100">
        <v>283.36799999999999</v>
      </c>
      <c r="L328" s="100">
        <v>397.98200000000003</v>
      </c>
      <c r="M328" s="82">
        <f t="shared" si="247"/>
        <v>1428.249</v>
      </c>
      <c r="N328" s="96">
        <f t="shared" ref="N328:N335" si="257">I328*(E328-G328)</f>
        <v>8531302.2029199172</v>
      </c>
      <c r="O328" s="101">
        <f t="shared" ref="O328:O335" si="258">J328*(E328-G328)</f>
        <v>8512521.7959959451</v>
      </c>
      <c r="P328" s="101">
        <f t="shared" ref="P328:P335" si="259">(F328-H328)*K328</f>
        <v>6340047.1485138452</v>
      </c>
      <c r="Q328" s="101">
        <f t="shared" ref="Q328:Q335" si="260">(F328-H328)*L328</f>
        <v>8904409.2637836225</v>
      </c>
      <c r="R328" s="82">
        <f t="shared" si="248"/>
        <v>32288280.411213331</v>
      </c>
      <c r="S328" s="96"/>
      <c r="T328" s="97"/>
      <c r="U328" s="98"/>
      <c r="V328" s="5"/>
      <c r="W328" s="5"/>
    </row>
    <row r="329" spans="1:23" ht="86.25" customHeight="1">
      <c r="A329" s="36"/>
      <c r="B329" s="16" t="s">
        <v>10</v>
      </c>
      <c r="C329" s="50" t="s">
        <v>326</v>
      </c>
      <c r="D329" s="23" t="s">
        <v>175</v>
      </c>
      <c r="E329" s="81">
        <v>339.27630193749997</v>
      </c>
      <c r="F329" s="80">
        <v>339.27630193749997</v>
      </c>
      <c r="G329" s="85">
        <v>51.83</v>
      </c>
      <c r="H329" s="82">
        <v>61.42</v>
      </c>
      <c r="I329" s="99">
        <v>6138.7240000000002</v>
      </c>
      <c r="J329" s="100">
        <v>6463.4390000000003</v>
      </c>
      <c r="K329" s="100">
        <v>4653</v>
      </c>
      <c r="L329" s="100">
        <v>6535</v>
      </c>
      <c r="M329" s="82">
        <f t="shared" si="247"/>
        <v>23790.163</v>
      </c>
      <c r="N329" s="96">
        <f t="shared" si="257"/>
        <v>1764553.5124149777</v>
      </c>
      <c r="O329" s="101">
        <f t="shared" si="258"/>
        <v>1857891.6383486129</v>
      </c>
      <c r="P329" s="101">
        <f t="shared" si="259"/>
        <v>1292865.3729151872</v>
      </c>
      <c r="Q329" s="101">
        <f t="shared" si="260"/>
        <v>1815790.9331615621</v>
      </c>
      <c r="R329" s="82">
        <f t="shared" si="248"/>
        <v>6731101.45684034</v>
      </c>
      <c r="S329" s="96"/>
      <c r="T329" s="97"/>
      <c r="U329" s="98"/>
      <c r="V329" s="5"/>
      <c r="W329" s="5"/>
    </row>
    <row r="330" spans="1:23" ht="66" customHeight="1">
      <c r="A330" s="36"/>
      <c r="B330" s="16" t="s">
        <v>10</v>
      </c>
      <c r="C330" s="50" t="s">
        <v>275</v>
      </c>
      <c r="D330" s="23" t="s">
        <v>179</v>
      </c>
      <c r="E330" s="81">
        <v>31577.649952497501</v>
      </c>
      <c r="F330" s="80">
        <v>31577.649952497501</v>
      </c>
      <c r="G330" s="80">
        <v>2357.4</v>
      </c>
      <c r="H330" s="82">
        <v>2802.95</v>
      </c>
      <c r="I330" s="99">
        <v>1506.2449999999999</v>
      </c>
      <c r="J330" s="100">
        <v>1446.5120000000002</v>
      </c>
      <c r="K330" s="100">
        <v>1089.99</v>
      </c>
      <c r="L330" s="100">
        <v>1152.6500000000001</v>
      </c>
      <c r="M330" s="82">
        <f t="shared" si="247"/>
        <v>5195.3970000000008</v>
      </c>
      <c r="N330" s="96">
        <f t="shared" si="257"/>
        <v>44012855.389699593</v>
      </c>
      <c r="O330" s="101">
        <f t="shared" si="258"/>
        <v>42267442.199287064</v>
      </c>
      <c r="P330" s="101">
        <f t="shared" si="259"/>
        <v>31364135.201222751</v>
      </c>
      <c r="Q330" s="101">
        <f t="shared" si="260"/>
        <v>33167157.900246248</v>
      </c>
      <c r="R330" s="82">
        <f t="shared" si="248"/>
        <v>150811590.69045568</v>
      </c>
      <c r="S330" s="96"/>
      <c r="T330" s="97"/>
      <c r="U330" s="98"/>
      <c r="V330" s="5"/>
      <c r="W330" s="5"/>
    </row>
    <row r="331" spans="1:23" ht="66" customHeight="1">
      <c r="A331" s="36"/>
      <c r="B331" s="16" t="s">
        <v>10</v>
      </c>
      <c r="C331" s="50" t="s">
        <v>275</v>
      </c>
      <c r="D331" s="23" t="s">
        <v>175</v>
      </c>
      <c r="E331" s="81">
        <v>84.72</v>
      </c>
      <c r="F331" s="80">
        <v>84.911444735000003</v>
      </c>
      <c r="G331" s="80">
        <v>51.83</v>
      </c>
      <c r="H331" s="82">
        <v>61.42</v>
      </c>
      <c r="I331" s="99">
        <v>24982.934999999998</v>
      </c>
      <c r="J331" s="100">
        <v>24046.008000000002</v>
      </c>
      <c r="K331" s="100">
        <v>17898</v>
      </c>
      <c r="L331" s="100">
        <v>18927</v>
      </c>
      <c r="M331" s="82">
        <f t="shared" si="247"/>
        <v>85853.942999999999</v>
      </c>
      <c r="N331" s="96">
        <f t="shared" si="257"/>
        <v>821688.73214999994</v>
      </c>
      <c r="O331" s="101">
        <f t="shared" si="258"/>
        <v>790873.20312000008</v>
      </c>
      <c r="P331" s="101">
        <f t="shared" si="259"/>
        <v>420449.87786703004</v>
      </c>
      <c r="Q331" s="101">
        <f t="shared" si="260"/>
        <v>444622.57449934504</v>
      </c>
      <c r="R331" s="82">
        <f t="shared" si="248"/>
        <v>2477634.3876363751</v>
      </c>
      <c r="S331" s="96"/>
      <c r="T331" s="97"/>
      <c r="U331" s="98"/>
      <c r="V331" s="5"/>
      <c r="W331" s="5"/>
    </row>
    <row r="332" spans="1:23" ht="49.5" customHeight="1">
      <c r="A332" s="36"/>
      <c r="B332" s="16" t="s">
        <v>10</v>
      </c>
      <c r="C332" s="50" t="s">
        <v>355</v>
      </c>
      <c r="D332" s="23" t="s">
        <v>179</v>
      </c>
      <c r="E332" s="81">
        <v>22480.558662654999</v>
      </c>
      <c r="F332" s="80">
        <v>22480.558662654999</v>
      </c>
      <c r="G332" s="80">
        <v>2357.4</v>
      </c>
      <c r="H332" s="82">
        <v>2802.95</v>
      </c>
      <c r="I332" s="99">
        <v>240.70699999999999</v>
      </c>
      <c r="J332" s="100">
        <v>823.39600000000007</v>
      </c>
      <c r="K332" s="100">
        <v>380.74700000000001</v>
      </c>
      <c r="L332" s="100">
        <v>374.17</v>
      </c>
      <c r="M332" s="82">
        <f t="shared" si="247"/>
        <v>1819.0200000000002</v>
      </c>
      <c r="N332" s="96">
        <f t="shared" si="257"/>
        <v>4843785.1522116968</v>
      </c>
      <c r="O332" s="101">
        <f t="shared" si="258"/>
        <v>16569328.350195477</v>
      </c>
      <c r="P332" s="101">
        <f t="shared" si="259"/>
        <v>7492190.4654799029</v>
      </c>
      <c r="Q332" s="101">
        <f t="shared" si="260"/>
        <v>7362770.8333056215</v>
      </c>
      <c r="R332" s="82">
        <f t="shared" si="248"/>
        <v>36268074.801192701</v>
      </c>
      <c r="S332" s="96"/>
      <c r="T332" s="97"/>
      <c r="U332" s="98"/>
      <c r="V332" s="5"/>
      <c r="W332" s="5"/>
    </row>
    <row r="333" spans="1:23" ht="45" customHeight="1">
      <c r="A333" s="36"/>
      <c r="B333" s="16" t="s">
        <v>10</v>
      </c>
      <c r="C333" s="50" t="s">
        <v>355</v>
      </c>
      <c r="D333" s="23" t="s">
        <v>175</v>
      </c>
      <c r="E333" s="81">
        <v>84.72</v>
      </c>
      <c r="F333" s="80">
        <v>84.911444735000003</v>
      </c>
      <c r="G333" s="80">
        <v>51.83</v>
      </c>
      <c r="H333" s="82">
        <v>61.42</v>
      </c>
      <c r="I333" s="99">
        <v>3952.5039999999999</v>
      </c>
      <c r="J333" s="100">
        <v>13520.455</v>
      </c>
      <c r="K333" s="100">
        <v>6252.0110000000004</v>
      </c>
      <c r="L333" s="100">
        <v>6144.0050000000001</v>
      </c>
      <c r="M333" s="82">
        <f t="shared" si="247"/>
        <v>29868.975000000002</v>
      </c>
      <c r="N333" s="96">
        <f t="shared" si="257"/>
        <v>129997.85656</v>
      </c>
      <c r="O333" s="101">
        <f t="shared" si="258"/>
        <v>444687.76494999998</v>
      </c>
      <c r="P333" s="101">
        <f t="shared" si="259"/>
        <v>146868.77088911211</v>
      </c>
      <c r="Q333" s="101">
        <f t="shared" si="260"/>
        <v>144331.55390906369</v>
      </c>
      <c r="R333" s="82">
        <f t="shared" si="248"/>
        <v>865885.9463081758</v>
      </c>
      <c r="S333" s="96"/>
      <c r="T333" s="97"/>
      <c r="U333" s="98"/>
      <c r="V333" s="5"/>
      <c r="W333" s="5"/>
    </row>
    <row r="334" spans="1:23" ht="45" customHeight="1">
      <c r="A334" s="36"/>
      <c r="B334" s="16" t="s">
        <v>356</v>
      </c>
      <c r="C334" s="50" t="s">
        <v>357</v>
      </c>
      <c r="D334" s="23" t="s">
        <v>175</v>
      </c>
      <c r="E334" s="81">
        <v>159.10518791999999</v>
      </c>
      <c r="F334" s="80">
        <v>159.10518791999999</v>
      </c>
      <c r="G334" s="80">
        <v>48.4</v>
      </c>
      <c r="H334" s="82">
        <v>57.35</v>
      </c>
      <c r="I334" s="99">
        <v>1000.581</v>
      </c>
      <c r="J334" s="100">
        <v>1216.5339999999999</v>
      </c>
      <c r="K334" s="100">
        <v>1217.915</v>
      </c>
      <c r="L334" s="100">
        <v>1109.2449999999999</v>
      </c>
      <c r="M334" s="82">
        <f t="shared" si="247"/>
        <v>4544.2749999999996</v>
      </c>
      <c r="N334" s="96">
        <f t="shared" si="257"/>
        <v>110769.50763418151</v>
      </c>
      <c r="O334" s="101">
        <f t="shared" si="258"/>
        <v>134676.62508106924</v>
      </c>
      <c r="P334" s="101">
        <f t="shared" si="259"/>
        <v>123929.1696955868</v>
      </c>
      <c r="Q334" s="101">
        <f t="shared" si="260"/>
        <v>112871.43342432039</v>
      </c>
      <c r="R334" s="82">
        <f t="shared" si="248"/>
        <v>482246.73583515792</v>
      </c>
      <c r="S334" s="96"/>
      <c r="T334" s="97"/>
      <c r="U334" s="98"/>
      <c r="V334" s="5"/>
      <c r="W334" s="5"/>
    </row>
    <row r="335" spans="1:23" ht="45" customHeight="1">
      <c r="A335" s="36"/>
      <c r="B335" s="16" t="s">
        <v>356</v>
      </c>
      <c r="C335" s="50" t="s">
        <v>357</v>
      </c>
      <c r="D335" s="23" t="s">
        <v>179</v>
      </c>
      <c r="E335" s="81">
        <v>23483.8907854725</v>
      </c>
      <c r="F335" s="80">
        <v>23483.8907854725</v>
      </c>
      <c r="G335" s="80">
        <v>2357.4</v>
      </c>
      <c r="H335" s="82">
        <v>2802.95</v>
      </c>
      <c r="I335" s="99">
        <v>68.739000000000004</v>
      </c>
      <c r="J335" s="100">
        <v>82.444000000000003</v>
      </c>
      <c r="K335" s="100">
        <v>83.671000000000006</v>
      </c>
      <c r="L335" s="100">
        <v>76.204999999999998</v>
      </c>
      <c r="M335" s="82">
        <f t="shared" si="247"/>
        <v>311.05899999999997</v>
      </c>
      <c r="N335" s="96">
        <f t="shared" si="257"/>
        <v>1452213.8501025941</v>
      </c>
      <c r="O335" s="101">
        <f t="shared" si="258"/>
        <v>1741752.4063174948</v>
      </c>
      <c r="P335" s="101">
        <f t="shared" si="259"/>
        <v>1730394.9964612697</v>
      </c>
      <c r="Q335" s="101">
        <f t="shared" si="260"/>
        <v>1575991.0925569318</v>
      </c>
      <c r="R335" s="82">
        <f t="shared" si="248"/>
        <v>6500352.3454382904</v>
      </c>
      <c r="S335" s="96"/>
      <c r="T335" s="97"/>
      <c r="U335" s="98"/>
      <c r="V335" s="5"/>
      <c r="W335" s="5"/>
    </row>
    <row r="336" spans="1:23" ht="27.75" customHeight="1">
      <c r="A336" s="36" t="s">
        <v>50</v>
      </c>
      <c r="B336" s="37" t="s">
        <v>49</v>
      </c>
      <c r="C336" s="16"/>
      <c r="D336" s="23"/>
      <c r="E336" s="81"/>
      <c r="F336" s="80"/>
      <c r="G336" s="80"/>
      <c r="H336" s="82"/>
      <c r="I336" s="102">
        <f>SUM(I337:I338)</f>
        <v>42104.707999999999</v>
      </c>
      <c r="J336" s="103">
        <f>SUM(J337:J338)</f>
        <v>36418.953000000001</v>
      </c>
      <c r="K336" s="103">
        <f t="shared" ref="K336:L336" si="261">SUM(K337:K338)</f>
        <v>36683</v>
      </c>
      <c r="L336" s="103">
        <f t="shared" si="261"/>
        <v>43566</v>
      </c>
      <c r="M336" s="82">
        <f t="shared" si="247"/>
        <v>158772.66099999999</v>
      </c>
      <c r="N336" s="96">
        <f>SUM(N337:N338)</f>
        <v>1359463.9730769729</v>
      </c>
      <c r="O336" s="101">
        <f>SUM(O337:O338)</f>
        <v>1216083.9710792254</v>
      </c>
      <c r="P336" s="101">
        <f t="shared" ref="P336:Q336" si="262">SUM(P337:P338)</f>
        <v>903547.98058509547</v>
      </c>
      <c r="Q336" s="101">
        <f t="shared" si="262"/>
        <v>1108484.8745995355</v>
      </c>
      <c r="R336" s="82">
        <f t="shared" si="248"/>
        <v>4587580.7993408293</v>
      </c>
      <c r="S336" s="96">
        <v>489017.48666666658</v>
      </c>
      <c r="T336" s="97">
        <f>Q336/3</f>
        <v>369494.95819984516</v>
      </c>
      <c r="U336" s="98">
        <f>R336+S336-T336</f>
        <v>4707103.32780765</v>
      </c>
      <c r="V336" s="5"/>
      <c r="W336" s="5"/>
    </row>
    <row r="337" spans="1:23" ht="42.75" customHeight="1">
      <c r="A337" s="36"/>
      <c r="B337" s="16" t="s">
        <v>10</v>
      </c>
      <c r="C337" s="16" t="s">
        <v>324</v>
      </c>
      <c r="D337" s="23" t="s">
        <v>175</v>
      </c>
      <c r="E337" s="81">
        <v>282.72786592</v>
      </c>
      <c r="F337" s="80">
        <v>282.72786592</v>
      </c>
      <c r="G337" s="80">
        <v>43.19</v>
      </c>
      <c r="H337" s="82">
        <v>51.18</v>
      </c>
      <c r="I337" s="99">
        <v>968.16099999999994</v>
      </c>
      <c r="J337" s="100">
        <v>1026.93</v>
      </c>
      <c r="K337" s="100">
        <v>874</v>
      </c>
      <c r="L337" s="100">
        <v>1205</v>
      </c>
      <c r="M337" s="82">
        <f t="shared" si="247"/>
        <v>4074.0909999999999</v>
      </c>
      <c r="N337" s="96">
        <f>I337*(E337-G337)</f>
        <v>231911.21980697309</v>
      </c>
      <c r="O337" s="101">
        <f>J337*(E337-G337)</f>
        <v>245988.6206492256</v>
      </c>
      <c r="P337" s="101">
        <f>(F337-H337)*K337</f>
        <v>202372.83481407998</v>
      </c>
      <c r="Q337" s="101">
        <f>(F337-H337)*L337</f>
        <v>279015.1784336</v>
      </c>
      <c r="R337" s="82">
        <f t="shared" si="248"/>
        <v>959287.8537038787</v>
      </c>
      <c r="S337" s="96"/>
      <c r="T337" s="97"/>
      <c r="U337" s="98"/>
      <c r="V337" s="5"/>
      <c r="W337" s="5"/>
    </row>
    <row r="338" spans="1:23" ht="59.25" customHeight="1">
      <c r="A338" s="36"/>
      <c r="B338" s="16" t="s">
        <v>10</v>
      </c>
      <c r="C338" s="16" t="s">
        <v>325</v>
      </c>
      <c r="D338" s="23" t="s">
        <v>175</v>
      </c>
      <c r="E338" s="81">
        <v>70.599999999999994</v>
      </c>
      <c r="F338" s="80">
        <v>70.760975335000012</v>
      </c>
      <c r="G338" s="80">
        <v>43.19</v>
      </c>
      <c r="H338" s="82">
        <v>51.18</v>
      </c>
      <c r="I338" s="99">
        <v>41136.546999999999</v>
      </c>
      <c r="J338" s="100">
        <v>35392.023000000001</v>
      </c>
      <c r="K338" s="100">
        <v>35809</v>
      </c>
      <c r="L338" s="100">
        <v>42361</v>
      </c>
      <c r="M338" s="82">
        <f t="shared" si="247"/>
        <v>154698.57</v>
      </c>
      <c r="N338" s="96">
        <f>I338*(E338-G338)</f>
        <v>1127552.7532699998</v>
      </c>
      <c r="O338" s="101">
        <f>J338*(E338-G338)</f>
        <v>970095.35042999987</v>
      </c>
      <c r="P338" s="101">
        <f>(F338-H338)*K338</f>
        <v>701175.14577101544</v>
      </c>
      <c r="Q338" s="101">
        <f>(F338-H338)*L338</f>
        <v>829469.69616593549</v>
      </c>
      <c r="R338" s="82">
        <f t="shared" si="248"/>
        <v>3628292.9456369509</v>
      </c>
      <c r="S338" s="96"/>
      <c r="T338" s="97"/>
      <c r="U338" s="98"/>
      <c r="V338" s="5"/>
      <c r="W338" s="5"/>
    </row>
    <row r="339" spans="1:23" ht="27.75" customHeight="1">
      <c r="A339" s="36" t="s">
        <v>370</v>
      </c>
      <c r="B339" s="37" t="s">
        <v>371</v>
      </c>
      <c r="C339" s="16"/>
      <c r="D339" s="23"/>
      <c r="E339" s="81"/>
      <c r="F339" s="80"/>
      <c r="G339" s="80"/>
      <c r="H339" s="82"/>
      <c r="I339" s="102">
        <f>I340</f>
        <v>0</v>
      </c>
      <c r="J339" s="103">
        <f>J340</f>
        <v>0</v>
      </c>
      <c r="K339" s="103">
        <f t="shared" ref="K339:L339" si="263">K340</f>
        <v>210.5</v>
      </c>
      <c r="L339" s="103">
        <f t="shared" si="263"/>
        <v>210.5</v>
      </c>
      <c r="M339" s="82">
        <f t="shared" si="247"/>
        <v>421</v>
      </c>
      <c r="N339" s="96">
        <f>N340</f>
        <v>0</v>
      </c>
      <c r="O339" s="101">
        <f>O340</f>
        <v>0</v>
      </c>
      <c r="P339" s="101">
        <f t="shared" ref="P339:Q339" si="264">P340</f>
        <v>5813.4904644237486</v>
      </c>
      <c r="Q339" s="101">
        <f t="shared" si="264"/>
        <v>5813.4904644237486</v>
      </c>
      <c r="R339" s="82">
        <f t="shared" si="248"/>
        <v>11626.980928847497</v>
      </c>
      <c r="S339" s="96">
        <v>2859.2916666666665</v>
      </c>
      <c r="T339" s="97">
        <f>Q339/3</f>
        <v>1937.8301548079162</v>
      </c>
      <c r="U339" s="98">
        <f>R339+S339-T339</f>
        <v>12548.442440706247</v>
      </c>
      <c r="V339" s="5"/>
      <c r="W339" s="5"/>
    </row>
    <row r="340" spans="1:23" ht="81.75" customHeight="1">
      <c r="A340" s="36"/>
      <c r="B340" s="16" t="s">
        <v>41</v>
      </c>
      <c r="C340" s="16" t="s">
        <v>372</v>
      </c>
      <c r="D340" s="23" t="s">
        <v>144</v>
      </c>
      <c r="E340" s="81">
        <v>84.327531897499995</v>
      </c>
      <c r="F340" s="80">
        <v>84.327531897499995</v>
      </c>
      <c r="G340" s="80">
        <v>47.86</v>
      </c>
      <c r="H340" s="82">
        <v>56.71</v>
      </c>
      <c r="I340" s="99">
        <v>0</v>
      </c>
      <c r="J340" s="100">
        <v>0</v>
      </c>
      <c r="K340" s="100">
        <v>210.5</v>
      </c>
      <c r="L340" s="100">
        <v>210.5</v>
      </c>
      <c r="M340" s="82">
        <f t="shared" si="247"/>
        <v>421</v>
      </c>
      <c r="N340" s="96">
        <f>I340*(E340-G340)</f>
        <v>0</v>
      </c>
      <c r="O340" s="101">
        <f>J340*(E340-G340)</f>
        <v>0</v>
      </c>
      <c r="P340" s="101">
        <f>(F340-H340)*K340</f>
        <v>5813.4904644237486</v>
      </c>
      <c r="Q340" s="101">
        <f>(F340-H340)*L340</f>
        <v>5813.4904644237486</v>
      </c>
      <c r="R340" s="82">
        <f t="shared" si="248"/>
        <v>11626.980928847497</v>
      </c>
      <c r="S340" s="96"/>
      <c r="T340" s="97"/>
      <c r="U340" s="98"/>
      <c r="V340" s="5"/>
      <c r="W340" s="5"/>
    </row>
    <row r="341" spans="1:23" ht="30.75" customHeight="1">
      <c r="A341" s="36" t="s">
        <v>48</v>
      </c>
      <c r="B341" s="37" t="s">
        <v>4</v>
      </c>
      <c r="C341" s="16"/>
      <c r="D341" s="23"/>
      <c r="E341" s="81"/>
      <c r="F341" s="80"/>
      <c r="G341" s="80"/>
      <c r="H341" s="82"/>
      <c r="I341" s="102">
        <f>SUM(I342:I346)</f>
        <v>13170.519</v>
      </c>
      <c r="J341" s="103">
        <f t="shared" ref="J341:L341" si="265">SUM(J342:J346)</f>
        <v>28152.909</v>
      </c>
      <c r="K341" s="103">
        <f t="shared" si="265"/>
        <v>25469.867999999999</v>
      </c>
      <c r="L341" s="103">
        <f t="shared" si="265"/>
        <v>25471.011999999999</v>
      </c>
      <c r="M341" s="82">
        <f t="shared" si="247"/>
        <v>92264.308000000005</v>
      </c>
      <c r="N341" s="95">
        <f>SUM(N342:N346)</f>
        <v>1524929.0741017617</v>
      </c>
      <c r="O341" s="95">
        <f t="shared" ref="O341:P341" si="266">SUM(O342:O346)</f>
        <v>2828068.0448583318</v>
      </c>
      <c r="P341" s="95">
        <f t="shared" si="266"/>
        <v>2114758.835230757</v>
      </c>
      <c r="Q341" s="95">
        <f>SUM(Q342:Q346)</f>
        <v>2114879.4217160684</v>
      </c>
      <c r="R341" s="82">
        <f>N341+O341+P341+Q341</f>
        <v>8582635.3759069182</v>
      </c>
      <c r="S341" s="95">
        <v>851112.72718000005</v>
      </c>
      <c r="T341" s="80">
        <f>Q341/3</f>
        <v>704959.80723868951</v>
      </c>
      <c r="U341" s="98">
        <f>R341+S341-T341</f>
        <v>8728788.2958482299</v>
      </c>
      <c r="V341" s="5"/>
      <c r="W341" s="5"/>
    </row>
    <row r="342" spans="1:23" ht="30.75" customHeight="1">
      <c r="A342" s="36"/>
      <c r="B342" s="16" t="s">
        <v>44</v>
      </c>
      <c r="C342" s="16" t="s">
        <v>256</v>
      </c>
      <c r="D342" s="23" t="s">
        <v>144</v>
      </c>
      <c r="E342" s="81">
        <v>204.36542790250002</v>
      </c>
      <c r="F342" s="80">
        <v>204.36542790250002</v>
      </c>
      <c r="G342" s="80">
        <v>107.27</v>
      </c>
      <c r="H342" s="82">
        <v>127.11</v>
      </c>
      <c r="I342" s="99">
        <v>9372.9070000000011</v>
      </c>
      <c r="J342" s="100">
        <v>9409.9669999999987</v>
      </c>
      <c r="K342" s="100">
        <v>8404</v>
      </c>
      <c r="L342" s="100">
        <v>8405</v>
      </c>
      <c r="M342" s="82">
        <f t="shared" si="247"/>
        <v>35591.873999999996</v>
      </c>
      <c r="N342" s="96">
        <f>I342*(E342-G342)</f>
        <v>910066.41585533787</v>
      </c>
      <c r="O342" s="101">
        <f>J342*(E342-G342)</f>
        <v>913664.77241340431</v>
      </c>
      <c r="P342" s="101">
        <f>(F342-H342)*K342</f>
        <v>649254.61609261017</v>
      </c>
      <c r="Q342" s="101">
        <f>(F342-H342)*L342</f>
        <v>649331.87152051262</v>
      </c>
      <c r="R342" s="82">
        <f t="shared" si="248"/>
        <v>3122317.675881865</v>
      </c>
      <c r="S342" s="96"/>
      <c r="T342" s="97"/>
      <c r="U342" s="98"/>
      <c r="V342" s="5"/>
      <c r="W342" s="5"/>
    </row>
    <row r="343" spans="1:23" ht="30.75" customHeight="1">
      <c r="A343" s="36"/>
      <c r="B343" s="16" t="s">
        <v>44</v>
      </c>
      <c r="C343" s="16" t="s">
        <v>352</v>
      </c>
      <c r="D343" s="23" t="s">
        <v>144</v>
      </c>
      <c r="E343" s="81">
        <v>418.23012089500003</v>
      </c>
      <c r="F343" s="80">
        <v>418.23012089500003</v>
      </c>
      <c r="G343" s="80">
        <v>99</v>
      </c>
      <c r="H343" s="82">
        <v>117.32</v>
      </c>
      <c r="I343" s="99">
        <v>599.15900000000011</v>
      </c>
      <c r="J343" s="100">
        <v>608.83500000000004</v>
      </c>
      <c r="K343" s="100">
        <v>787</v>
      </c>
      <c r="L343" s="100">
        <v>787.14400000000001</v>
      </c>
      <c r="M343" s="82">
        <f t="shared" si="247"/>
        <v>2782.1379999999999</v>
      </c>
      <c r="N343" s="96">
        <f>I343*(E343-G343)</f>
        <v>191269.60000532735</v>
      </c>
      <c r="O343" s="101">
        <f>J343*(E343-G343)</f>
        <v>194358.47065510735</v>
      </c>
      <c r="P343" s="101">
        <f>(F343-H343)*K343</f>
        <v>236816.26514436502</v>
      </c>
      <c r="Q343" s="101">
        <f>(F343-H343)*L343</f>
        <v>236859.59620177391</v>
      </c>
      <c r="R343" s="82">
        <f t="shared" si="248"/>
        <v>859303.93200657354</v>
      </c>
      <c r="S343" s="96"/>
      <c r="T343" s="97"/>
      <c r="U343" s="98"/>
      <c r="V343" s="5"/>
      <c r="W343" s="5"/>
    </row>
    <row r="344" spans="1:23" ht="30.75" customHeight="1">
      <c r="A344" s="36"/>
      <c r="B344" s="16" t="s">
        <v>367</v>
      </c>
      <c r="C344" s="16" t="s">
        <v>420</v>
      </c>
      <c r="D344" s="23" t="s">
        <v>144</v>
      </c>
      <c r="E344" s="81">
        <v>217.4528291025</v>
      </c>
      <c r="F344" s="80">
        <v>217.4528291025</v>
      </c>
      <c r="G344" s="80">
        <v>74.2</v>
      </c>
      <c r="H344" s="82">
        <v>87.93</v>
      </c>
      <c r="I344" s="99">
        <v>1273.893</v>
      </c>
      <c r="J344" s="100">
        <v>8367.5149999999994</v>
      </c>
      <c r="K344" s="100">
        <v>6536.21</v>
      </c>
      <c r="L344" s="100">
        <v>6536.21</v>
      </c>
      <c r="M344" s="82">
        <f t="shared" si="247"/>
        <v>22713.827999999998</v>
      </c>
      <c r="N344" s="96">
        <f>I344*(E344-G344)</f>
        <v>182488.77622387107</v>
      </c>
      <c r="O344" s="101">
        <f>J344*(E344-G344)</f>
        <v>1198670.1963076054</v>
      </c>
      <c r="P344" s="101">
        <f>(F344-H344)*K344</f>
        <v>846588.41080805147</v>
      </c>
      <c r="Q344" s="101">
        <f>(F344-H344)*L344</f>
        <v>846588.41080805147</v>
      </c>
      <c r="R344" s="82">
        <f t="shared" si="248"/>
        <v>3074335.7941475795</v>
      </c>
      <c r="S344" s="96"/>
      <c r="T344" s="97"/>
      <c r="U344" s="98"/>
      <c r="V344" s="5"/>
      <c r="W344" s="5"/>
    </row>
    <row r="345" spans="1:23" ht="30.75" customHeight="1">
      <c r="A345" s="36"/>
      <c r="B345" s="16" t="s">
        <v>367</v>
      </c>
      <c r="C345" s="16" t="s">
        <v>421</v>
      </c>
      <c r="D345" s="23" t="s">
        <v>145</v>
      </c>
      <c r="E345" s="81">
        <v>110.73950265249999</v>
      </c>
      <c r="F345" s="80">
        <v>110.73950265249999</v>
      </c>
      <c r="G345" s="80">
        <v>75</v>
      </c>
      <c r="H345" s="82">
        <v>88.88</v>
      </c>
      <c r="I345" s="99">
        <v>1389.06</v>
      </c>
      <c r="J345" s="100">
        <v>9231.0920000000006</v>
      </c>
      <c r="K345" s="100">
        <v>9207.1579999999994</v>
      </c>
      <c r="L345" s="100">
        <v>9207.1579999999994</v>
      </c>
      <c r="M345" s="82">
        <f t="shared" si="247"/>
        <v>29034.467999999997</v>
      </c>
      <c r="N345" s="96">
        <f>I345*(E345-G345)</f>
        <v>49644.31355448164</v>
      </c>
      <c r="O345" s="101">
        <f>J345*(E345-G345)</f>
        <v>329914.6370194715</v>
      </c>
      <c r="P345" s="101">
        <f>(F345-H345)*K345</f>
        <v>201263.89472298656</v>
      </c>
      <c r="Q345" s="101">
        <f>(F345-H345)*L345</f>
        <v>201263.89472298656</v>
      </c>
      <c r="R345" s="82">
        <f t="shared" si="248"/>
        <v>782086.74001992634</v>
      </c>
      <c r="S345" s="96"/>
      <c r="T345" s="97"/>
      <c r="U345" s="98"/>
      <c r="V345" s="5"/>
      <c r="W345" s="5"/>
    </row>
    <row r="346" spans="1:23" ht="30.75" customHeight="1">
      <c r="A346" s="36"/>
      <c r="B346" s="16" t="s">
        <v>367</v>
      </c>
      <c r="C346" s="16" t="s">
        <v>402</v>
      </c>
      <c r="D346" s="23" t="s">
        <v>144</v>
      </c>
      <c r="E346" s="81">
        <v>464.80495511250001</v>
      </c>
      <c r="F346" s="80">
        <v>464.80495511250001</v>
      </c>
      <c r="G346" s="80">
        <v>107.27</v>
      </c>
      <c r="H346" s="82">
        <v>127.11</v>
      </c>
      <c r="I346" s="99">
        <f>2142/4</f>
        <v>535.5</v>
      </c>
      <c r="J346" s="100">
        <f t="shared" ref="J346:L346" si="267">2142/4</f>
        <v>535.5</v>
      </c>
      <c r="K346" s="100">
        <f t="shared" si="267"/>
        <v>535.5</v>
      </c>
      <c r="L346" s="100">
        <f t="shared" si="267"/>
        <v>535.5</v>
      </c>
      <c r="M346" s="82">
        <f t="shared" si="247"/>
        <v>2142</v>
      </c>
      <c r="N346" s="96">
        <f>I346*(E346-G346)</f>
        <v>191459.96846274377</v>
      </c>
      <c r="O346" s="101">
        <f>J346*(E346-G346)</f>
        <v>191459.96846274377</v>
      </c>
      <c r="P346" s="101">
        <f>(F346-H346)*K346</f>
        <v>180835.64846274376</v>
      </c>
      <c r="Q346" s="101">
        <f>(F346-H346)*L346</f>
        <v>180835.64846274376</v>
      </c>
      <c r="R346" s="82">
        <f t="shared" si="248"/>
        <v>744591.23385097506</v>
      </c>
      <c r="S346" s="96"/>
      <c r="T346" s="97"/>
      <c r="U346" s="98"/>
      <c r="V346" s="5"/>
      <c r="W346" s="5"/>
    </row>
    <row r="347" spans="1:23" s="4" customFormat="1" ht="30.75" customHeight="1">
      <c r="A347" s="202" t="s">
        <v>47</v>
      </c>
      <c r="B347" s="203"/>
      <c r="C347" s="203"/>
      <c r="D347" s="204"/>
      <c r="E347" s="86"/>
      <c r="F347" s="87"/>
      <c r="G347" s="87"/>
      <c r="H347" s="88"/>
      <c r="I347" s="111" t="s">
        <v>379</v>
      </c>
      <c r="J347" s="112" t="s">
        <v>379</v>
      </c>
      <c r="K347" s="112" t="s">
        <v>379</v>
      </c>
      <c r="L347" s="112" t="s">
        <v>379</v>
      </c>
      <c r="M347" s="113" t="s">
        <v>379</v>
      </c>
      <c r="N347" s="111">
        <f>N8+N13+N15+N18+N20+N23+N26+N28+N38+N41+N44+N47+N52+N57+N60+N63+N67+N69+N74+N77+N81+N84+N86+N88+N90+N92+N94+N106+N110+N117+N120+N125+N127+N152+N154+N156+N158+N167+N170+N175+N177+N184+N187+N190+N199+N204+N207+N209+N212+N215+N217+N219+N223+N227+N234+N236+N242+N244+N246+N249+N252+N255+N258+N265+N268+N272+N275+N281+N293+N296+N299+N302+N305+N308+N310+N312+N314+N316+N319+N321+N325+N327+N336+N339+N341+N278+N270+N225+N165+N182</f>
        <v>700697744.82873893</v>
      </c>
      <c r="O347" s="111">
        <f>O8+O13+O15+O18+O20+O23+O26+O28+O38+O41+O44+O47+O52+O57+O60+O63+O67+O69+O74+O77+O81+O84+O86+O88+O90+O92+O94+O106+O110+O117+O120+O125+O127+O152+O154+O156+O158+O167+O170+O175+O177+O184+O187+O190+O199+O204+O207+O209+O212+O215+O217+O219+O223+O227+O234+O236+O242+O244+O246+O249+O252+O255+O258+O265+O268+O272+O275+O281+O293+O296+O299+O302+O305+O308+O310+O312+O314+O316+O319+O321+O325+O327+O336+O339+O341+O278+O270+O225+O165+O182</f>
        <v>683280380.30429554</v>
      </c>
      <c r="P347" s="111">
        <f>P8+P13+P15+P18+P20+P23+P26+P28+P38+P41+P44+P47+P52+P57+P60+P63+P67+P69+P74+P77+P81+P84+P86+P88+P90+P92+P94+P106+P110+P117+P120+P125+P127+P152+P154+P156+P158+P167+P170+P175+P177+P184+P187+P190+P199+P204+P207+P209+P212+P215+P217+P219+P223+P227+P234+P236+P242+P244+P246+P249+P252+P255+P258+P265+P268+P272+P275+P281+P293+P296+P299+P302+P305+P308+P310+P312+P314+P316+P319+P321+P325+P327+P336+P339+P341+P278+P270+P225+P165+P182</f>
        <v>550737317.62825835</v>
      </c>
      <c r="Q347" s="111">
        <f>Q8+Q13+Q15+Q18+Q20+Q23+Q26+Q28+Q38+Q41+Q44+Q47+Q52+Q57+Q60+Q63+Q67+Q69+Q74+Q77+Q81+Q84+Q86+Q88+Q90+Q92+Q94+Q106+Q110+Q117+Q120+Q125+Q127+Q152+Q154+Q156+Q158+Q167+Q170+Q175+Q177+Q184+Q187+Q190+Q199+Q204+Q207+Q209+Q212+Q215+Q217+Q219+Q223+Q227+Q234+Q236+Q242+Q244+Q246+Q249+Q252+Q255+Q258+Q265+Q268+Q272+Q275+Q281+Q293+Q296+Q299+Q302+Q305+Q308+Q310+Q312+Q314+Q316+Q319+Q321+Q325+Q327+Q336+Q339+Q341+Q278+Q270+Q225+Q165+Q182</f>
        <v>554315367.42636752</v>
      </c>
      <c r="R347" s="111">
        <f>R8+R13+R15+R18+R20+R23+R26+R28+R38+R41+R44+R47+R52+R57+R60+R63+R67+R69+R74+R77+R81+R84+R86+R88+R90+R92+R94+R106+R110+R117+R120+R125+R127+R152+R154+R156+R158+R167+R170+R175+R177+R184+R187+R190+R199+R204+R207+R209+R212+R215+R217+R219+R223+R227+R234+R236+R242+R244+R246+R249+R252+R255+R258+R265+R268+R272+R275+R281+R293+R296+R299+R302+R305+R308+R310+R312+R314+R316+R319+R321+R325+R327+R336+R339+R341+R278+R270+R225+R165+R182</f>
        <v>2489030810.1876602</v>
      </c>
      <c r="S347" s="111">
        <f>S8+S13+S15+S18+S20+S23+S26+S28+S38+S41+S44+S47+S52+S57+S60+S63+S67+S69+S74+S77+S81+S84+S86+S88+S90+S92+S94+S106+S110+S117+S120+S125+S127+S152+S154+S156+S158+S167+S170+S175+S177+S184+S187+S190+S199+S204+S207+S209+S212+S215+S217+S219+S223+S227+S234+S236+S242+S244+S246+S249+S252+S255+S258+S265+S268+S272+S275+S281+S293+S296+S299+S302+S305+S308+S310+S312+S314+S316+S319+S321+S325+S327+S336+S339+S341+S225+S165+S182+S278+S270</f>
        <v>226003969.81700999</v>
      </c>
      <c r="T347" s="111">
        <f>T8+T13+T15+T18+T20+T23+T26+T28+T38+T41+T44+T47+T52+T57+T60+T63+T67+T69+T74+T77+T81+T84+T86+T88+T90+T92+T94+T106+T110+T117+T120+T125+T127+T152+T154+T156+T158+T167+T170+T175+T177+T184+T187+T190+T199+T204+T207+T209+T212+T215+T217+T219+T223+T227+T234+T236+T242+T244+T246+T249+T252+T255+T258+T265+T268+T272+T275+T281+T293+T296+T299+T302+T305+T308+T310+T312+T314+T316+T319+T321+T325+T327+T336+T339+T341+T225+T165+T182+T278+T270</f>
        <v>184771789.14212248</v>
      </c>
      <c r="U347" s="114">
        <f>U8+U13+U15+U18+U20+U23+U26+U28+U38+U41+U44+U47+U52+U57+U60+U63+U67+U69+U74+U77+U81+U84+U86+U88+U90+U92+U94+U106+U110+U117+U120+U125+U127+U152+U154+U156+U158+U167+U170+U175+U177+U184+U187+U190+U199+U204+U207+U209+U212+U215+U217+U219+U223+U227+U234+U236+U242+U244+U246+U249+U252+U255+U258+U265+U268+U272+U275+U281+U293+U296+U299+U302+U305+U308+U310+U312+U314+U316+U319+U321+U325+U327+U336+U339+U341+U225+U165+U182+U278+U270</f>
        <v>2530262990.8625469</v>
      </c>
      <c r="V347" s="13"/>
      <c r="W347" s="13"/>
    </row>
    <row r="348" spans="1:23" s="11" customFormat="1" ht="30.75" customHeight="1">
      <c r="A348" s="51"/>
      <c r="B348" s="52"/>
      <c r="C348" s="52"/>
      <c r="D348" s="53" t="s">
        <v>144</v>
      </c>
      <c r="E348" s="81"/>
      <c r="F348" s="89"/>
      <c r="G348" s="89"/>
      <c r="H348" s="90"/>
      <c r="I348" s="115">
        <f>I9+I11+I16+I21+I24+I27+I29+I31+I33+I36+I37+I39+I40+I42+I45+I46+I48+I50+I51+I53+I54+I55+I56+I58+I61+I64+I65+I66+I68+I70+I71+I75+I78+I82+I83+I85+I87+I89+I91+I93+I100+I101+I102+I103+I108+I121+I123+I128+I130+I131+I133+I134+I135+I136+I137+I138+I139+I140+I141+I155+I157+I159++I161++I163+I168+I171+I172+I179+I185+I186+I188+I189+I192+I196+I197+I198+I200+I202+I205+I208+I210+I213+I216+I218+I228+I230+I232+I235+I237+I239+I241+I243+I250+I251+I253+I256+I259+I260+I261+I262+I269+I273+I276+I282+I283+I284+I285+I286+I287+I291+I292+I294+I297+I300+I303+I306+I315+I322+I323+I324+I340+I342+I343+I344+I346+I279+I226</f>
        <v>7108142.0149999969</v>
      </c>
      <c r="J348" s="116">
        <f t="shared" ref="J348:M348" si="268">J9+J11+J16+J21+J24+J27+J29+J31+J33+J36+J37+J39+J40+J42+J45+J46+J48+J50+J51+J53+J54+J55+J56+J58+J61+J64+J65+J66+J68+J70+J71+J75+J78+J82+J83+J85+J87+J89+J91+J93+J100+J101+J102+J103+J108+J121+J123+J128+J130+J131+J133+J134+J135+J136+J137+J138+J139+J140+J141+J155+J157+J159++J161++J163+J168+J171+J172+J179+J185+J186+J188+J189+J192+J196+J197+J198+J200+J202+J205+J208+J210+J213+J216+J218+J228+J230+J232+J235+J237+J239+J241+J243+J250+J251+J253+J256+J259+J260+J261+J262+J269+J273+J276+J282+J283+J284+J285+J286+J287+J291+J292+J294+J297+J300+J303+J306+J315+J322+J323+J324+J340+J342+J343+J344+J346+J279+J226</f>
        <v>6807332.6340000024</v>
      </c>
      <c r="K348" s="116">
        <f t="shared" si="268"/>
        <v>6720818.2199999997</v>
      </c>
      <c r="L348" s="116">
        <f t="shared" si="268"/>
        <v>6715884.1780000012</v>
      </c>
      <c r="M348" s="116">
        <f t="shared" si="268"/>
        <v>27352177.04700001</v>
      </c>
      <c r="N348" s="116">
        <f>N9+N11+N16+N21+N24+N27+N29+N31+N33+N36+N37+N39+N40+N42+N45+N46+N48+N50+N51+N53+N54+N55+N56+N58+N61+N64+N65+N66+N68+N70+N71+N75+N78+N82+N83+N85+N87+N89+N91+N93+N100+N101+N102+N103+N108+N121+N123+N128+N130+N131+N133+N134+N135+N136+N137+N138+N139+N140+N141+N155+N157+N159++N161++N163+N168+N171+N172+N179+N185+N186+N188+N189+N192+N196+N197+N198+N200+N202+N205+N208+N210+N213+N216+N218+N228+N230+N232+N235+N237+N239+N241+N243+N250+N251+N253+N256+N259+N260+N261+N262+N269+N273+N276+N282+N283+N284+N285+N286+N287+N291+N292+N294+N297+N300+N303+N306+N315+N322+N323+N324+N340+N342+N343+N344+N346+N279+N226</f>
        <v>270015505.78954321</v>
      </c>
      <c r="O348" s="116">
        <f t="shared" ref="O348:R348" si="269">O9+O11+O16+O21+O24+O27+O29+O31+O33+O36+O37+O39+O40+O42+O45+O46+O48+O50+O51+O53+O54+O55+O56+O58+O61+O64+O65+O66+O68+O70+O71+O75+O78+O82+O83+O85+O87+O89+O91+O93+O100+O101+O102+O103+O108+O121+O123+O128+O130+O131+O133+O134+O135+O136+O137+O138+O139+O140+O141+O155+O157+O159++O161++O163+O168+O171+O172+O179+O185+O186+O188+O189+O192+O196+O197+O198+O200+O202+O205+O208+O210+O213+O216+O218+O228+O230+O232+O235+O237+O239+O241+O243+O250+O251+O253+O256+O259+O260+O261+O262+O269+O273+O276+O282+O283+O284+O285+O286+O287+O291+O292+O294+O297+O300+O303+O306+O315+O322+O323+O324+O340+O342+O343+O344+O346+O279+O226</f>
        <v>261840115.68088388</v>
      </c>
      <c r="P348" s="116">
        <f t="shared" si="269"/>
        <v>215286878.99512973</v>
      </c>
      <c r="Q348" s="116">
        <f t="shared" si="269"/>
        <v>214067132.71145734</v>
      </c>
      <c r="R348" s="116">
        <f t="shared" si="269"/>
        <v>961209633.17701447</v>
      </c>
      <c r="S348" s="115"/>
      <c r="T348" s="116"/>
      <c r="U348" s="117"/>
      <c r="V348" s="18"/>
      <c r="W348" s="5"/>
    </row>
    <row r="349" spans="1:23" s="11" customFormat="1" ht="30.75" customHeight="1">
      <c r="A349" s="55"/>
      <c r="B349" s="56"/>
      <c r="C349" s="56"/>
      <c r="D349" s="57" t="s">
        <v>145</v>
      </c>
      <c r="E349" s="81"/>
      <c r="F349" s="89"/>
      <c r="G349" s="89"/>
      <c r="H349" s="90"/>
      <c r="I349" s="118">
        <f t="shared" ref="I349:R349" si="270">I10+I12+I17+I19+I22+I25+I30+I32+I34+I35+I43+I49+I59+I62+I72+I73+I76+I79+I80+I104+I105+I109+I118+I119+I122+I124+I126+I129+I132+I142+I143+I144+I145+I146+I147+I148+I149+I150+I151+I160+I162++I164+I169+I173+I174+I176+I180+I181+I193+I194+I195+I201+I203+I206+I211+I214+I224+I229+I231+I233+I238+I240+I245+I254+I257+I263+I264+I274+I277+I288+I289+I290+I295+I298+I301+I304+I307+I320+I345+I280</f>
        <v>9350261.3216666672</v>
      </c>
      <c r="J349" s="119">
        <f t="shared" si="270"/>
        <v>9044209.8756666686</v>
      </c>
      <c r="K349" s="119">
        <f t="shared" si="270"/>
        <v>8813180.7876666654</v>
      </c>
      <c r="L349" s="119">
        <f t="shared" si="270"/>
        <v>8816333.7876666654</v>
      </c>
      <c r="M349" s="119">
        <f t="shared" si="270"/>
        <v>36023985.77266667</v>
      </c>
      <c r="N349" s="119">
        <f t="shared" si="270"/>
        <v>333846697.67189807</v>
      </c>
      <c r="O349" s="119">
        <f t="shared" si="270"/>
        <v>316593381.88958371</v>
      </c>
      <c r="P349" s="119">
        <f t="shared" si="270"/>
        <v>257156803.79261184</v>
      </c>
      <c r="Q349" s="119">
        <f t="shared" si="270"/>
        <v>257376254.17972615</v>
      </c>
      <c r="R349" s="119">
        <f t="shared" si="270"/>
        <v>1164973137.5338202</v>
      </c>
      <c r="S349" s="118"/>
      <c r="T349" s="119"/>
      <c r="U349" s="120"/>
      <c r="V349" s="18"/>
      <c r="W349" s="5"/>
    </row>
    <row r="350" spans="1:23" s="11" customFormat="1" ht="42.75" customHeight="1">
      <c r="A350" s="55"/>
      <c r="B350" s="56"/>
      <c r="C350" s="56"/>
      <c r="D350" s="57" t="s">
        <v>175</v>
      </c>
      <c r="E350" s="81"/>
      <c r="F350" s="89"/>
      <c r="G350" s="89"/>
      <c r="H350" s="90"/>
      <c r="I350" s="118">
        <f t="shared" ref="I350:R350" si="271">I14+I95+I96+I97+I98+I99+I107+I111+I114+I116+I153+I178+I191+I220+I221+I222+I247+I248+I266+I309+I311+I313+I317+I318+I326+I329+I331+I333+I334+I337+I338+I267+I166+I183+I271</f>
        <v>305428.55157377047</v>
      </c>
      <c r="J350" s="119">
        <f t="shared" si="271"/>
        <v>293742.97657377057</v>
      </c>
      <c r="K350" s="119">
        <f t="shared" si="271"/>
        <v>271499.82957377052</v>
      </c>
      <c r="L350" s="119">
        <f t="shared" si="271"/>
        <v>299234.77657377056</v>
      </c>
      <c r="M350" s="119">
        <f t="shared" si="271"/>
        <v>1169906.1342950822</v>
      </c>
      <c r="N350" s="118">
        <f t="shared" si="271"/>
        <v>15280327.059390288</v>
      </c>
      <c r="O350" s="118">
        <f t="shared" si="271"/>
        <v>14828192.626018552</v>
      </c>
      <c r="P350" s="118">
        <f t="shared" si="271"/>
        <v>11257054.8897321</v>
      </c>
      <c r="Q350" s="118">
        <f t="shared" si="271"/>
        <v>11751839.306184646</v>
      </c>
      <c r="R350" s="118">
        <f t="shared" si="271"/>
        <v>53117413.881325573</v>
      </c>
      <c r="S350" s="118"/>
      <c r="T350" s="119"/>
      <c r="U350" s="120"/>
      <c r="V350" s="5"/>
      <c r="W350" s="5"/>
    </row>
    <row r="351" spans="1:23" s="11" customFormat="1" ht="48" customHeight="1">
      <c r="A351" s="58"/>
      <c r="B351" s="59"/>
      <c r="C351" s="59"/>
      <c r="D351" s="60" t="s">
        <v>179</v>
      </c>
      <c r="E351" s="81"/>
      <c r="F351" s="89"/>
      <c r="G351" s="89"/>
      <c r="H351" s="90"/>
      <c r="I351" s="121">
        <f t="shared" ref="I351:R351" si="272">I112+I113+I115+I328+I330+I332+I335</f>
        <v>5654.26</v>
      </c>
      <c r="J351" s="122">
        <f t="shared" si="272"/>
        <v>5906.5740000000005</v>
      </c>
      <c r="K351" s="122">
        <f t="shared" si="272"/>
        <v>5376.5260000000007</v>
      </c>
      <c r="L351" s="122">
        <f t="shared" si="272"/>
        <v>5539.7569999999996</v>
      </c>
      <c r="M351" s="123">
        <f t="shared" si="272"/>
        <v>22477.117000000002</v>
      </c>
      <c r="N351" s="121">
        <f t="shared" si="272"/>
        <v>81557679.072947428</v>
      </c>
      <c r="O351" s="122">
        <f t="shared" si="272"/>
        <v>90021154.872849822</v>
      </c>
      <c r="P351" s="122">
        <f t="shared" si="272"/>
        <v>67038325.540825062</v>
      </c>
      <c r="Q351" s="122">
        <f t="shared" si="272"/>
        <v>71121886.819039732</v>
      </c>
      <c r="R351" s="123">
        <f t="shared" si="272"/>
        <v>309739046.3056621</v>
      </c>
      <c r="S351" s="121"/>
      <c r="T351" s="122"/>
      <c r="U351" s="123"/>
      <c r="V351" s="5"/>
      <c r="W351" s="5"/>
    </row>
    <row r="352" spans="1:23" ht="33.75" customHeight="1">
      <c r="A352" s="61" t="s">
        <v>257</v>
      </c>
      <c r="B352" s="62" t="s">
        <v>46</v>
      </c>
      <c r="C352" s="62"/>
      <c r="D352" s="63"/>
      <c r="E352" s="81"/>
      <c r="F352" s="80"/>
      <c r="G352" s="80"/>
      <c r="H352" s="82"/>
      <c r="I352" s="124">
        <v>136.422</v>
      </c>
      <c r="J352" s="125">
        <v>136.422</v>
      </c>
      <c r="K352" s="125">
        <f t="shared" ref="K352:Q352" si="273">SUM(K353)</f>
        <v>150</v>
      </c>
      <c r="L352" s="125">
        <f t="shared" si="273"/>
        <v>150</v>
      </c>
      <c r="M352" s="126">
        <f t="shared" ref="M352:M375" si="274">I352+J352+K352+L352</f>
        <v>572.84400000000005</v>
      </c>
      <c r="N352" s="127">
        <f>SUM(N353)</f>
        <v>21538.075592951773</v>
      </c>
      <c r="O352" s="128">
        <f>SUM(O353)</f>
        <v>21538.075592951773</v>
      </c>
      <c r="P352" s="128">
        <f t="shared" si="273"/>
        <v>22030.247364375002</v>
      </c>
      <c r="Q352" s="128">
        <f t="shared" si="273"/>
        <v>22030.247364375002</v>
      </c>
      <c r="R352" s="126">
        <f t="shared" ref="R352:R375" si="275">N352+O352+P352+Q352</f>
        <v>87136.645914653549</v>
      </c>
      <c r="S352" s="127">
        <v>8445.5</v>
      </c>
      <c r="T352" s="128">
        <f>Q352/3</f>
        <v>7343.4157881250003</v>
      </c>
      <c r="U352" s="129">
        <f>R352+S352-T352</f>
        <v>88238.73012652855</v>
      </c>
      <c r="V352" s="5"/>
      <c r="W352" s="5"/>
    </row>
    <row r="353" spans="1:23" ht="36" customHeight="1">
      <c r="A353" s="36"/>
      <c r="B353" s="16" t="s">
        <v>45</v>
      </c>
      <c r="C353" s="16" t="s">
        <v>7</v>
      </c>
      <c r="D353" s="23" t="s">
        <v>145</v>
      </c>
      <c r="E353" s="81">
        <v>217.37831576249999</v>
      </c>
      <c r="F353" s="80">
        <v>217.37831576249999</v>
      </c>
      <c r="G353" s="80">
        <v>59.5</v>
      </c>
      <c r="H353" s="82">
        <v>70.510000000000005</v>
      </c>
      <c r="I353" s="99">
        <v>136.422</v>
      </c>
      <c r="J353" s="100">
        <v>136.422</v>
      </c>
      <c r="K353" s="100">
        <v>150</v>
      </c>
      <c r="L353" s="100">
        <v>150</v>
      </c>
      <c r="M353" s="126">
        <f t="shared" si="274"/>
        <v>572.84400000000005</v>
      </c>
      <c r="N353" s="96">
        <f>I353*(E353-G353)</f>
        <v>21538.075592951773</v>
      </c>
      <c r="O353" s="101">
        <f>J353*(E353-G353)</f>
        <v>21538.075592951773</v>
      </c>
      <c r="P353" s="101">
        <f>(F353-H353)*K353</f>
        <v>22030.247364375002</v>
      </c>
      <c r="Q353" s="101">
        <f>(F353-H353)*L353</f>
        <v>22030.247364375002</v>
      </c>
      <c r="R353" s="126">
        <f t="shared" si="275"/>
        <v>87136.645914653549</v>
      </c>
      <c r="S353" s="130"/>
      <c r="T353" s="131"/>
      <c r="U353" s="88"/>
      <c r="V353" s="5"/>
      <c r="W353" s="5"/>
    </row>
    <row r="354" spans="1:23" ht="24" customHeight="1">
      <c r="A354" s="36" t="s">
        <v>43</v>
      </c>
      <c r="B354" s="16" t="s">
        <v>36</v>
      </c>
      <c r="C354" s="16"/>
      <c r="D354" s="23"/>
      <c r="E354" s="81"/>
      <c r="F354" s="80"/>
      <c r="G354" s="80"/>
      <c r="H354" s="82"/>
      <c r="I354" s="102">
        <f>SUM(I355:I375)</f>
        <v>94594.851000000039</v>
      </c>
      <c r="J354" s="103">
        <f>SUM(J355:J375)</f>
        <v>94086.186000000002</v>
      </c>
      <c r="K354" s="103">
        <f t="shared" ref="K354:L354" si="276">SUM(K355:K375)</f>
        <v>133425.36299999995</v>
      </c>
      <c r="L354" s="103">
        <f t="shared" si="276"/>
        <v>132607.62900000002</v>
      </c>
      <c r="M354" s="126">
        <f t="shared" si="274"/>
        <v>454714.02900000004</v>
      </c>
      <c r="N354" s="95">
        <f>SUM(N355:N375)</f>
        <v>5134719.7553133974</v>
      </c>
      <c r="O354" s="80">
        <f>SUM(O355:O375)</f>
        <v>4999858.3726399997</v>
      </c>
      <c r="P354" s="80">
        <f t="shared" ref="P354:Q354" si="277">SUM(P355:P375)</f>
        <v>4252295.3657306191</v>
      </c>
      <c r="Q354" s="80">
        <f t="shared" si="277"/>
        <v>4501322.409946721</v>
      </c>
      <c r="R354" s="126">
        <f t="shared" si="275"/>
        <v>18888195.903630737</v>
      </c>
      <c r="S354" s="95">
        <v>2203942.6686166665</v>
      </c>
      <c r="T354" s="80">
        <f>Q354/3</f>
        <v>1500440.8033155736</v>
      </c>
      <c r="U354" s="88">
        <f>R354+S354-T354</f>
        <v>19591697.768931832</v>
      </c>
      <c r="V354" s="5"/>
      <c r="W354" s="5"/>
    </row>
    <row r="355" spans="1:23" ht="36" customHeight="1">
      <c r="A355" s="36"/>
      <c r="B355" s="16" t="s">
        <v>10</v>
      </c>
      <c r="C355" s="16" t="s">
        <v>37</v>
      </c>
      <c r="D355" s="23" t="s">
        <v>175</v>
      </c>
      <c r="E355" s="81">
        <v>110.93010017</v>
      </c>
      <c r="F355" s="80">
        <v>110.93010017</v>
      </c>
      <c r="G355" s="80">
        <v>43.19</v>
      </c>
      <c r="H355" s="82">
        <v>51.18</v>
      </c>
      <c r="I355" s="132">
        <v>396.76099999999997</v>
      </c>
      <c r="J355" s="133">
        <v>270.57799999999997</v>
      </c>
      <c r="K355" s="133">
        <v>119.075</v>
      </c>
      <c r="L355" s="133">
        <v>975.01599999999996</v>
      </c>
      <c r="M355" s="126">
        <f t="shared" si="274"/>
        <v>1761.4299999999998</v>
      </c>
      <c r="N355" s="96">
        <f t="shared" ref="N355:N375" si="278">I355*(E355-G355)</f>
        <v>26876.629883549369</v>
      </c>
      <c r="O355" s="101">
        <f t="shared" ref="O355:O375" si="279">J355*(E355-G355)</f>
        <v>18328.980823798258</v>
      </c>
      <c r="P355" s="101">
        <f t="shared" ref="P355:P375" si="280">(F355-H355)*K355</f>
        <v>7114.743177742751</v>
      </c>
      <c r="Q355" s="101">
        <f t="shared" ref="Q355:Q375" si="281">(F355-H355)*L355</f>
        <v>58257.303667352724</v>
      </c>
      <c r="R355" s="126">
        <f t="shared" si="275"/>
        <v>110577.6575524431</v>
      </c>
      <c r="S355" s="130"/>
      <c r="T355" s="131"/>
      <c r="U355" s="98"/>
      <c r="V355" s="5"/>
      <c r="W355" s="5"/>
    </row>
    <row r="356" spans="1:23" ht="30" customHeight="1">
      <c r="A356" s="36"/>
      <c r="B356" s="16" t="s">
        <v>10</v>
      </c>
      <c r="C356" s="16" t="s">
        <v>37</v>
      </c>
      <c r="D356" s="23" t="s">
        <v>144</v>
      </c>
      <c r="E356" s="81">
        <v>110.93010017</v>
      </c>
      <c r="F356" s="80">
        <v>110.93010017</v>
      </c>
      <c r="G356" s="80">
        <v>43.19</v>
      </c>
      <c r="H356" s="82">
        <v>51.18</v>
      </c>
      <c r="I356" s="99">
        <v>804.64100000000008</v>
      </c>
      <c r="J356" s="100">
        <v>814.1099999999999</v>
      </c>
      <c r="K356" s="100">
        <v>718.85699999999997</v>
      </c>
      <c r="L356" s="100">
        <v>735.23</v>
      </c>
      <c r="M356" s="126">
        <f t="shared" si="274"/>
        <v>3072.8380000000002</v>
      </c>
      <c r="N356" s="96">
        <f t="shared" si="278"/>
        <v>54506.461940888978</v>
      </c>
      <c r="O356" s="101">
        <f t="shared" si="279"/>
        <v>55147.892949398694</v>
      </c>
      <c r="P356" s="101">
        <f t="shared" si="280"/>
        <v>42951.777757905693</v>
      </c>
      <c r="Q356" s="101">
        <f t="shared" si="281"/>
        <v>43930.066147989106</v>
      </c>
      <c r="R356" s="126">
        <f t="shared" si="275"/>
        <v>196536.19879618246</v>
      </c>
      <c r="S356" s="130"/>
      <c r="T356" s="97"/>
      <c r="U356" s="98"/>
      <c r="V356" s="5"/>
      <c r="W356" s="5"/>
    </row>
    <row r="357" spans="1:23" ht="32.25" customHeight="1">
      <c r="A357" s="36"/>
      <c r="B357" s="16" t="s">
        <v>10</v>
      </c>
      <c r="C357" s="16" t="s">
        <v>37</v>
      </c>
      <c r="D357" s="23" t="s">
        <v>145</v>
      </c>
      <c r="E357" s="81">
        <v>167.8783595575</v>
      </c>
      <c r="F357" s="80">
        <v>167.8783595575</v>
      </c>
      <c r="G357" s="80">
        <v>39.18</v>
      </c>
      <c r="H357" s="82">
        <v>46.43</v>
      </c>
      <c r="I357" s="132">
        <v>1032.77</v>
      </c>
      <c r="J357" s="133">
        <v>824.59799999999996</v>
      </c>
      <c r="K357" s="133">
        <v>1741.854</v>
      </c>
      <c r="L357" s="133">
        <v>2483.9259999999999</v>
      </c>
      <c r="M357" s="126">
        <f t="shared" si="274"/>
        <v>6083.1479999999992</v>
      </c>
      <c r="N357" s="96">
        <f t="shared" si="278"/>
        <v>132915.80480019926</v>
      </c>
      <c r="O357" s="101">
        <f t="shared" si="279"/>
        <v>106124.40989439537</v>
      </c>
      <c r="P357" s="101">
        <f t="shared" si="280"/>
        <v>211545.3108886696</v>
      </c>
      <c r="Q357" s="101">
        <f t="shared" si="281"/>
        <v>301668.73796222272</v>
      </c>
      <c r="R357" s="126">
        <f t="shared" si="275"/>
        <v>752254.26354548684</v>
      </c>
      <c r="S357" s="134"/>
      <c r="T357" s="131"/>
      <c r="U357" s="98"/>
      <c r="V357" s="5"/>
      <c r="W357" s="5"/>
    </row>
    <row r="358" spans="1:23" ht="39" customHeight="1">
      <c r="A358" s="36"/>
      <c r="B358" s="16" t="s">
        <v>12</v>
      </c>
      <c r="C358" s="16" t="s">
        <v>37</v>
      </c>
      <c r="D358" s="23" t="s">
        <v>175</v>
      </c>
      <c r="E358" s="81">
        <v>94.351058649999999</v>
      </c>
      <c r="F358" s="80">
        <v>94.351058649999999</v>
      </c>
      <c r="G358" s="80">
        <v>41.67</v>
      </c>
      <c r="H358" s="82">
        <v>49.38</v>
      </c>
      <c r="I358" s="132">
        <v>0</v>
      </c>
      <c r="J358" s="133">
        <v>0</v>
      </c>
      <c r="K358" s="133">
        <v>1971.9670000000001</v>
      </c>
      <c r="L358" s="133">
        <v>1971.9670000000001</v>
      </c>
      <c r="M358" s="126">
        <f t="shared" si="274"/>
        <v>3943.9340000000002</v>
      </c>
      <c r="N358" s="96">
        <f t="shared" si="278"/>
        <v>0</v>
      </c>
      <c r="O358" s="101">
        <f t="shared" si="279"/>
        <v>0</v>
      </c>
      <c r="P358" s="101">
        <f t="shared" si="280"/>
        <v>88681.443612864547</v>
      </c>
      <c r="Q358" s="101">
        <f t="shared" si="281"/>
        <v>88681.443612864547</v>
      </c>
      <c r="R358" s="126">
        <f t="shared" si="275"/>
        <v>177362.88722572909</v>
      </c>
      <c r="S358" s="134"/>
      <c r="T358" s="131"/>
      <c r="U358" s="98"/>
      <c r="V358" s="5"/>
      <c r="W358" s="5"/>
    </row>
    <row r="359" spans="1:23" ht="42.75" customHeight="1">
      <c r="A359" s="36"/>
      <c r="B359" s="16" t="s">
        <v>8</v>
      </c>
      <c r="C359" s="16" t="s">
        <v>40</v>
      </c>
      <c r="D359" s="23" t="s">
        <v>175</v>
      </c>
      <c r="E359" s="81">
        <v>40</v>
      </c>
      <c r="F359" s="80">
        <v>40</v>
      </c>
      <c r="G359" s="80">
        <v>33.61</v>
      </c>
      <c r="H359" s="82">
        <v>40</v>
      </c>
      <c r="I359" s="132">
        <f>30223/4</f>
        <v>7555.75</v>
      </c>
      <c r="J359" s="133">
        <f t="shared" ref="J359:L359" si="282">30223/4</f>
        <v>7555.75</v>
      </c>
      <c r="K359" s="133">
        <f t="shared" si="282"/>
        <v>7555.75</v>
      </c>
      <c r="L359" s="133">
        <f t="shared" si="282"/>
        <v>7555.75</v>
      </c>
      <c r="M359" s="126">
        <f t="shared" si="274"/>
        <v>30223</v>
      </c>
      <c r="N359" s="96">
        <f t="shared" si="278"/>
        <v>48281.242500000008</v>
      </c>
      <c r="O359" s="101">
        <f t="shared" si="279"/>
        <v>48281.242500000008</v>
      </c>
      <c r="P359" s="101">
        <f t="shared" si="280"/>
        <v>0</v>
      </c>
      <c r="Q359" s="101">
        <f t="shared" si="281"/>
        <v>0</v>
      </c>
      <c r="R359" s="126">
        <f>N359+O359+P359+Q359</f>
        <v>96562.485000000015</v>
      </c>
      <c r="S359" s="134"/>
      <c r="T359" s="131"/>
      <c r="U359" s="98"/>
      <c r="V359" s="5"/>
      <c r="W359" s="5"/>
    </row>
    <row r="360" spans="1:23" ht="32.25" customHeight="1">
      <c r="A360" s="36"/>
      <c r="B360" s="16" t="s">
        <v>8</v>
      </c>
      <c r="C360" s="16" t="s">
        <v>40</v>
      </c>
      <c r="D360" s="23" t="s">
        <v>144</v>
      </c>
      <c r="E360" s="81">
        <v>94.351058649999999</v>
      </c>
      <c r="F360" s="80">
        <v>94.351058649999999</v>
      </c>
      <c r="G360" s="80">
        <v>34.69</v>
      </c>
      <c r="H360" s="82">
        <v>41.11</v>
      </c>
      <c r="I360" s="132">
        <v>22310.73</v>
      </c>
      <c r="J360" s="133">
        <v>23821.229000000003</v>
      </c>
      <c r="K360" s="133">
        <v>27042.425999999999</v>
      </c>
      <c r="L360" s="133">
        <v>22442.117999999999</v>
      </c>
      <c r="M360" s="126">
        <f t="shared" si="274"/>
        <v>95616.503000000012</v>
      </c>
      <c r="N360" s="96">
        <f t="shared" si="278"/>
        <v>1331081.7710543144</v>
      </c>
      <c r="O360" s="101">
        <f t="shared" si="279"/>
        <v>1421199.740484081</v>
      </c>
      <c r="P360" s="101">
        <f t="shared" si="280"/>
        <v>1439767.3887042848</v>
      </c>
      <c r="Q360" s="101">
        <f t="shared" si="281"/>
        <v>1194842.1206682206</v>
      </c>
      <c r="R360" s="126">
        <f t="shared" si="275"/>
        <v>5386891.020910901</v>
      </c>
      <c r="S360" s="134"/>
      <c r="T360" s="131"/>
      <c r="U360" s="98"/>
      <c r="V360" s="5"/>
      <c r="W360" s="5"/>
    </row>
    <row r="361" spans="1:23" ht="32.25" customHeight="1">
      <c r="A361" s="36"/>
      <c r="B361" s="16" t="s">
        <v>8</v>
      </c>
      <c r="C361" s="16" t="s">
        <v>40</v>
      </c>
      <c r="D361" s="23" t="s">
        <v>145</v>
      </c>
      <c r="E361" s="81">
        <v>76.897857049999999</v>
      </c>
      <c r="F361" s="80">
        <v>76.897857049999999</v>
      </c>
      <c r="G361" s="80">
        <v>33.32</v>
      </c>
      <c r="H361" s="82">
        <v>39.479999999999997</v>
      </c>
      <c r="I361" s="132">
        <v>35609.233</v>
      </c>
      <c r="J361" s="133">
        <v>39015.502</v>
      </c>
      <c r="K361" s="133">
        <v>23090.469000000001</v>
      </c>
      <c r="L361" s="133">
        <v>20034.121999999999</v>
      </c>
      <c r="M361" s="126">
        <f t="shared" si="274"/>
        <v>117749.326</v>
      </c>
      <c r="N361" s="96">
        <f t="shared" si="278"/>
        <v>1551774.0653341427</v>
      </c>
      <c r="O361" s="101">
        <f t="shared" si="279"/>
        <v>1700211.968889989</v>
      </c>
      <c r="P361" s="101">
        <f t="shared" si="280"/>
        <v>863995.86825945659</v>
      </c>
      <c r="Q361" s="101">
        <f t="shared" si="281"/>
        <v>749633.9131182601</v>
      </c>
      <c r="R361" s="126">
        <f t="shared" si="275"/>
        <v>4865615.8156018481</v>
      </c>
      <c r="S361" s="134"/>
      <c r="T361" s="131"/>
      <c r="U361" s="98"/>
      <c r="V361" s="5"/>
      <c r="W361" s="5"/>
    </row>
    <row r="362" spans="1:23" ht="39" customHeight="1">
      <c r="A362" s="36"/>
      <c r="B362" s="16" t="s">
        <v>35</v>
      </c>
      <c r="C362" s="16" t="s">
        <v>34</v>
      </c>
      <c r="D362" s="23" t="s">
        <v>175</v>
      </c>
      <c r="E362" s="81">
        <v>143.18</v>
      </c>
      <c r="F362" s="80">
        <v>143.18</v>
      </c>
      <c r="G362" s="80">
        <v>120.83</v>
      </c>
      <c r="H362" s="82">
        <v>143.18</v>
      </c>
      <c r="I362" s="132">
        <v>8.6109999999999989</v>
      </c>
      <c r="J362" s="133">
        <v>8.6049999999999986</v>
      </c>
      <c r="K362" s="133">
        <v>12213.396000000001</v>
      </c>
      <c r="L362" s="133">
        <v>11819.503000000001</v>
      </c>
      <c r="M362" s="126">
        <f t="shared" si="274"/>
        <v>24050.115000000002</v>
      </c>
      <c r="N362" s="96">
        <f t="shared" si="278"/>
        <v>192.45585000000005</v>
      </c>
      <c r="O362" s="101">
        <f t="shared" si="279"/>
        <v>192.32175000000004</v>
      </c>
      <c r="P362" s="101">
        <f t="shared" si="280"/>
        <v>0</v>
      </c>
      <c r="Q362" s="101">
        <f t="shared" si="281"/>
        <v>0</v>
      </c>
      <c r="R362" s="126">
        <f t="shared" si="275"/>
        <v>384.77760000000012</v>
      </c>
      <c r="S362" s="134"/>
      <c r="T362" s="131"/>
      <c r="U362" s="98"/>
      <c r="V362" s="5"/>
      <c r="W362" s="5"/>
    </row>
    <row r="363" spans="1:23" ht="32.25" customHeight="1">
      <c r="A363" s="36"/>
      <c r="B363" s="16" t="s">
        <v>35</v>
      </c>
      <c r="C363" s="16" t="s">
        <v>37</v>
      </c>
      <c r="D363" s="23" t="s">
        <v>144</v>
      </c>
      <c r="E363" s="81">
        <v>143.18</v>
      </c>
      <c r="F363" s="80">
        <v>143.18</v>
      </c>
      <c r="G363" s="80">
        <v>120.83</v>
      </c>
      <c r="H363" s="82">
        <v>143.18</v>
      </c>
      <c r="I363" s="132">
        <v>8.6109999999999989</v>
      </c>
      <c r="J363" s="133">
        <v>8.6049999999999986</v>
      </c>
      <c r="K363" s="133">
        <v>35680.892</v>
      </c>
      <c r="L363" s="133">
        <v>34618.983</v>
      </c>
      <c r="M363" s="126">
        <f t="shared" si="274"/>
        <v>70317.091</v>
      </c>
      <c r="N363" s="96">
        <f t="shared" si="278"/>
        <v>192.45585000000005</v>
      </c>
      <c r="O363" s="101">
        <f t="shared" si="279"/>
        <v>192.32175000000004</v>
      </c>
      <c r="P363" s="101">
        <f t="shared" si="280"/>
        <v>0</v>
      </c>
      <c r="Q363" s="101">
        <f t="shared" si="281"/>
        <v>0</v>
      </c>
      <c r="R363" s="126">
        <f t="shared" si="275"/>
        <v>384.77760000000012</v>
      </c>
      <c r="S363" s="134"/>
      <c r="T363" s="131"/>
      <c r="U363" s="98"/>
      <c r="V363" s="5"/>
      <c r="W363" s="5"/>
    </row>
    <row r="364" spans="1:23" ht="32.25" customHeight="1">
      <c r="A364" s="36"/>
      <c r="B364" s="16" t="s">
        <v>39</v>
      </c>
      <c r="C364" s="16" t="s">
        <v>38</v>
      </c>
      <c r="D364" s="23" t="s">
        <v>175</v>
      </c>
      <c r="E364" s="81">
        <v>101.72721787500001</v>
      </c>
      <c r="F364" s="80">
        <v>101.72721787500001</v>
      </c>
      <c r="G364" s="80">
        <v>38.32</v>
      </c>
      <c r="H364" s="82">
        <v>45.41</v>
      </c>
      <c r="I364" s="132">
        <v>2747.3649999999998</v>
      </c>
      <c r="J364" s="133">
        <v>1798.547</v>
      </c>
      <c r="K364" s="133">
        <v>1575.9749999999999</v>
      </c>
      <c r="L364" s="133">
        <v>5445.3540000000003</v>
      </c>
      <c r="M364" s="126">
        <f t="shared" si="274"/>
        <v>11567.241000000002</v>
      </c>
      <c r="N364" s="96">
        <f t="shared" si="278"/>
        <v>174202.77113714939</v>
      </c>
      <c r="O364" s="101">
        <f t="shared" si="279"/>
        <v>114040.86148742764</v>
      </c>
      <c r="P364" s="101">
        <f t="shared" si="280"/>
        <v>88754.527440553138</v>
      </c>
      <c r="Q364" s="101">
        <f t="shared" si="281"/>
        <v>306667.18762450281</v>
      </c>
      <c r="R364" s="126">
        <f t="shared" si="275"/>
        <v>683665.34768963302</v>
      </c>
      <c r="S364" s="134"/>
      <c r="T364" s="131"/>
      <c r="U364" s="98"/>
      <c r="V364" s="5"/>
      <c r="W364" s="5"/>
    </row>
    <row r="365" spans="1:23" ht="32.25" customHeight="1">
      <c r="A365" s="36"/>
      <c r="B365" s="16" t="s">
        <v>39</v>
      </c>
      <c r="C365" s="16" t="s">
        <v>38</v>
      </c>
      <c r="D365" s="23" t="s">
        <v>144</v>
      </c>
      <c r="E365" s="81">
        <v>101.72637229816999</v>
      </c>
      <c r="F365" s="80">
        <v>101.72637229816999</v>
      </c>
      <c r="G365" s="80">
        <v>38.32</v>
      </c>
      <c r="H365" s="82">
        <v>45.41</v>
      </c>
      <c r="I365" s="132">
        <v>4213.5550000000003</v>
      </c>
      <c r="J365" s="133">
        <v>4430.5780000000004</v>
      </c>
      <c r="K365" s="133">
        <v>3427.2330000000002</v>
      </c>
      <c r="L365" s="133">
        <v>3300.152</v>
      </c>
      <c r="M365" s="126">
        <f t="shared" si="274"/>
        <v>15371.518000000002</v>
      </c>
      <c r="N365" s="96">
        <f t="shared" si="278"/>
        <v>267166.23702881567</v>
      </c>
      <c r="O365" s="101">
        <f t="shared" si="279"/>
        <v>280926.87816408143</v>
      </c>
      <c r="P365" s="101">
        <f t="shared" si="280"/>
        <v>193009.32958057406</v>
      </c>
      <c r="Q365" s="101">
        <f t="shared" si="281"/>
        <v>185852.58867255031</v>
      </c>
      <c r="R365" s="126">
        <f t="shared" si="275"/>
        <v>926955.03344602149</v>
      </c>
      <c r="S365" s="134"/>
      <c r="T365" s="131"/>
      <c r="U365" s="98"/>
      <c r="V365" s="5"/>
      <c r="W365" s="5"/>
    </row>
    <row r="366" spans="1:23" ht="32.25" customHeight="1">
      <c r="A366" s="36"/>
      <c r="B366" s="16" t="s">
        <v>39</v>
      </c>
      <c r="C366" s="16" t="s">
        <v>38</v>
      </c>
      <c r="D366" s="23" t="s">
        <v>145</v>
      </c>
      <c r="E366" s="81">
        <v>148.360841935</v>
      </c>
      <c r="F366" s="80">
        <v>148.360841935</v>
      </c>
      <c r="G366" s="80">
        <v>26.5</v>
      </c>
      <c r="H366" s="82">
        <v>35.229999999999997</v>
      </c>
      <c r="I366" s="132">
        <v>6960.8989999999994</v>
      </c>
      <c r="J366" s="133">
        <v>6118.9179999999997</v>
      </c>
      <c r="K366" s="133">
        <v>5942.2</v>
      </c>
      <c r="L366" s="133">
        <v>7776.5879999999997</v>
      </c>
      <c r="M366" s="126">
        <f t="shared" si="274"/>
        <v>26798.605</v>
      </c>
      <c r="N366" s="96">
        <f t="shared" si="278"/>
        <v>848261.01276449952</v>
      </c>
      <c r="O366" s="101">
        <f t="shared" si="279"/>
        <v>745656.49921122624</v>
      </c>
      <c r="P366" s="101">
        <f t="shared" si="280"/>
        <v>672246.08894615702</v>
      </c>
      <c r="Q366" s="101">
        <f t="shared" si="281"/>
        <v>879771.94782161782</v>
      </c>
      <c r="R366" s="126">
        <f t="shared" si="275"/>
        <v>3145935.5487435004</v>
      </c>
      <c r="S366" s="134"/>
      <c r="T366" s="131"/>
      <c r="U366" s="98"/>
      <c r="V366" s="5"/>
      <c r="W366" s="5"/>
    </row>
    <row r="367" spans="1:23" ht="45" customHeight="1">
      <c r="A367" s="36"/>
      <c r="B367" s="16" t="s">
        <v>41</v>
      </c>
      <c r="C367" s="16" t="s">
        <v>11</v>
      </c>
      <c r="D367" s="23" t="s">
        <v>175</v>
      </c>
      <c r="E367" s="81">
        <v>217.13683323999999</v>
      </c>
      <c r="F367" s="80">
        <v>217.13683323999999</v>
      </c>
      <c r="G367" s="80">
        <v>47.86</v>
      </c>
      <c r="H367" s="82">
        <v>56.71</v>
      </c>
      <c r="I367" s="132">
        <v>747.41100000000006</v>
      </c>
      <c r="J367" s="133">
        <v>538.125</v>
      </c>
      <c r="K367" s="133">
        <v>1225.067</v>
      </c>
      <c r="L367" s="133">
        <v>1211.942</v>
      </c>
      <c r="M367" s="126">
        <f t="shared" si="274"/>
        <v>3722.5450000000001</v>
      </c>
      <c r="N367" s="96">
        <f t="shared" si="278"/>
        <v>126519.36720874163</v>
      </c>
      <c r="O367" s="101">
        <f t="shared" si="279"/>
        <v>91092.095887274991</v>
      </c>
      <c r="P367" s="101">
        <f t="shared" si="280"/>
        <v>196533.61931682707</v>
      </c>
      <c r="Q367" s="101">
        <f t="shared" si="281"/>
        <v>194428.01713055206</v>
      </c>
      <c r="R367" s="126">
        <f t="shared" si="275"/>
        <v>608573.0995433958</v>
      </c>
      <c r="S367" s="134"/>
      <c r="T367" s="131"/>
      <c r="U367" s="98"/>
      <c r="V367" s="5"/>
      <c r="W367" s="5"/>
    </row>
    <row r="368" spans="1:23" ht="32.25" customHeight="1">
      <c r="A368" s="36"/>
      <c r="B368" s="16" t="s">
        <v>41</v>
      </c>
      <c r="C368" s="16" t="s">
        <v>11</v>
      </c>
      <c r="D368" s="23" t="s">
        <v>144</v>
      </c>
      <c r="E368" s="81">
        <v>217.13683323999999</v>
      </c>
      <c r="F368" s="80">
        <v>217.13683323999999</v>
      </c>
      <c r="G368" s="80">
        <v>47.86</v>
      </c>
      <c r="H368" s="82">
        <v>56.71</v>
      </c>
      <c r="I368" s="132">
        <v>696.51700000000005</v>
      </c>
      <c r="J368" s="133">
        <v>489.25199999999995</v>
      </c>
      <c r="K368" s="133">
        <v>675.66099999999994</v>
      </c>
      <c r="L368" s="133">
        <v>692.48199999999997</v>
      </c>
      <c r="M368" s="126">
        <f t="shared" si="274"/>
        <v>2553.9119999999998</v>
      </c>
      <c r="N368" s="96">
        <f t="shared" si="278"/>
        <v>117904.19205782507</v>
      </c>
      <c r="O368" s="101">
        <f t="shared" si="279"/>
        <v>82819.029216336465</v>
      </c>
      <c r="P368" s="101">
        <f t="shared" si="280"/>
        <v>108394.15457377162</v>
      </c>
      <c r="Q368" s="101">
        <f t="shared" si="281"/>
        <v>111092.69433570166</v>
      </c>
      <c r="R368" s="126">
        <f t="shared" si="275"/>
        <v>420210.07018363482</v>
      </c>
      <c r="S368" s="134"/>
      <c r="T368" s="131"/>
      <c r="U368" s="98"/>
      <c r="V368" s="5"/>
      <c r="W368" s="5"/>
    </row>
    <row r="369" spans="1:23" ht="51" customHeight="1">
      <c r="A369" s="36"/>
      <c r="B369" s="16" t="s">
        <v>41</v>
      </c>
      <c r="C369" s="16" t="s">
        <v>11</v>
      </c>
      <c r="D369" s="23" t="s">
        <v>145</v>
      </c>
      <c r="E369" s="81">
        <v>183.21136013</v>
      </c>
      <c r="F369" s="80">
        <v>183.21136013</v>
      </c>
      <c r="G369" s="80">
        <v>72.5</v>
      </c>
      <c r="H369" s="82">
        <v>85.91</v>
      </c>
      <c r="I369" s="132">
        <v>1413.2159999999999</v>
      </c>
      <c r="J369" s="133">
        <v>1027.384</v>
      </c>
      <c r="K369" s="133">
        <v>1180.76</v>
      </c>
      <c r="L369" s="133">
        <v>1321.9760000000001</v>
      </c>
      <c r="M369" s="126">
        <f t="shared" si="274"/>
        <v>4943.3359999999993</v>
      </c>
      <c r="N369" s="96">
        <f t="shared" si="278"/>
        <v>156459.06551747807</v>
      </c>
      <c r="O369" s="101">
        <f t="shared" si="279"/>
        <v>113743.08001579992</v>
      </c>
      <c r="P369" s="101">
        <f t="shared" si="280"/>
        <v>114889.5539870988</v>
      </c>
      <c r="Q369" s="101">
        <f t="shared" si="281"/>
        <v>128630.06285921689</v>
      </c>
      <c r="R369" s="126">
        <f t="shared" si="275"/>
        <v>513721.76237959368</v>
      </c>
      <c r="S369" s="134"/>
      <c r="T369" s="131"/>
      <c r="U369" s="98"/>
      <c r="V369" s="5"/>
      <c r="W369" s="5"/>
    </row>
    <row r="370" spans="1:23" ht="45" customHeight="1">
      <c r="A370" s="36"/>
      <c r="B370" s="16" t="s">
        <v>293</v>
      </c>
      <c r="C370" s="16" t="s">
        <v>354</v>
      </c>
      <c r="D370" s="23" t="s">
        <v>175</v>
      </c>
      <c r="E370" s="81">
        <v>64.135765880000008</v>
      </c>
      <c r="F370" s="80">
        <v>64.135765880000008</v>
      </c>
      <c r="G370" s="80">
        <v>34.25</v>
      </c>
      <c r="H370" s="82">
        <v>40.590000000000003</v>
      </c>
      <c r="I370" s="132">
        <v>2138.3269999999998</v>
      </c>
      <c r="J370" s="133">
        <v>1619.6529999999998</v>
      </c>
      <c r="K370" s="133">
        <v>1502.3050000000001</v>
      </c>
      <c r="L370" s="133">
        <v>1810.6959999999999</v>
      </c>
      <c r="M370" s="126">
        <f t="shared" si="274"/>
        <v>7070.9809999999998</v>
      </c>
      <c r="N370" s="96">
        <f t="shared" si="278"/>
        <v>63905.540096882767</v>
      </c>
      <c r="O370" s="101">
        <f t="shared" si="279"/>
        <v>48404.570364839645</v>
      </c>
      <c r="P370" s="101">
        <f t="shared" si="280"/>
        <v>35372.921810353408</v>
      </c>
      <c r="Q370" s="101">
        <f t="shared" si="281"/>
        <v>42634.224095852485</v>
      </c>
      <c r="R370" s="126">
        <f t="shared" si="275"/>
        <v>190317.25636792832</v>
      </c>
      <c r="S370" s="134"/>
      <c r="T370" s="131"/>
      <c r="U370" s="98"/>
      <c r="V370" s="5"/>
      <c r="W370" s="5"/>
    </row>
    <row r="371" spans="1:23" ht="32.25" customHeight="1">
      <c r="A371" s="36"/>
      <c r="B371" s="16" t="s">
        <v>293</v>
      </c>
      <c r="C371" s="16" t="s">
        <v>354</v>
      </c>
      <c r="D371" s="23" t="s">
        <v>144</v>
      </c>
      <c r="E371" s="81">
        <v>64.135765880000008</v>
      </c>
      <c r="F371" s="80">
        <v>64.135765880000008</v>
      </c>
      <c r="G371" s="80">
        <v>34.25</v>
      </c>
      <c r="H371" s="82">
        <v>40.590000000000003</v>
      </c>
      <c r="I371" s="132">
        <v>2657.674</v>
      </c>
      <c r="J371" s="133">
        <v>1932.9659999999999</v>
      </c>
      <c r="K371" s="133">
        <v>2637.55</v>
      </c>
      <c r="L371" s="133">
        <v>2503.4639999999999</v>
      </c>
      <c r="M371" s="126">
        <f t="shared" si="274"/>
        <v>9731.6539999999986</v>
      </c>
      <c r="N371" s="96">
        <f t="shared" si="278"/>
        <v>79426.62294936314</v>
      </c>
      <c r="O371" s="101">
        <f t="shared" si="279"/>
        <v>57768.169330000092</v>
      </c>
      <c r="P371" s="101">
        <f t="shared" si="280"/>
        <v>62103.134796794016</v>
      </c>
      <c r="Q371" s="101">
        <f t="shared" si="281"/>
        <v>58945.977233008329</v>
      </c>
      <c r="R371" s="126">
        <f t="shared" si="275"/>
        <v>258243.90430916558</v>
      </c>
      <c r="S371" s="134"/>
      <c r="T371" s="131"/>
      <c r="U371" s="98"/>
      <c r="V371" s="5"/>
      <c r="W371" s="5"/>
    </row>
    <row r="372" spans="1:23" ht="32.25" customHeight="1">
      <c r="A372" s="36"/>
      <c r="B372" s="16" t="s">
        <v>293</v>
      </c>
      <c r="C372" s="16" t="s">
        <v>354</v>
      </c>
      <c r="D372" s="23" t="s">
        <v>145</v>
      </c>
      <c r="E372" s="81">
        <v>61.251870745000005</v>
      </c>
      <c r="F372" s="80">
        <v>61.251870745000005</v>
      </c>
      <c r="G372" s="80">
        <v>37.119999999999997</v>
      </c>
      <c r="H372" s="82">
        <v>43.99</v>
      </c>
      <c r="I372" s="132">
        <v>4774.8169999999991</v>
      </c>
      <c r="J372" s="133">
        <v>3552.6369999999997</v>
      </c>
      <c r="K372" s="133">
        <v>4037.5010000000002</v>
      </c>
      <c r="L372" s="133">
        <v>4236.5429999999997</v>
      </c>
      <c r="M372" s="126">
        <f t="shared" si="274"/>
        <v>16601.498</v>
      </c>
      <c r="N372" s="96">
        <f t="shared" si="278"/>
        <v>115225.26667502867</v>
      </c>
      <c r="O372" s="101">
        <f t="shared" si="279"/>
        <v>85731.776887904591</v>
      </c>
      <c r="P372" s="101">
        <f t="shared" si="280"/>
        <v>69694.820394808266</v>
      </c>
      <c r="Q372" s="101">
        <f t="shared" si="281"/>
        <v>73130.657671634544</v>
      </c>
      <c r="R372" s="126">
        <f t="shared" si="275"/>
        <v>343782.5216293761</v>
      </c>
      <c r="S372" s="134"/>
      <c r="T372" s="131"/>
      <c r="U372" s="98"/>
      <c r="V372" s="5"/>
      <c r="W372" s="5"/>
    </row>
    <row r="373" spans="1:23" ht="32.25" customHeight="1">
      <c r="A373" s="36"/>
      <c r="B373" s="16" t="s">
        <v>316</v>
      </c>
      <c r="C373" s="16" t="s">
        <v>353</v>
      </c>
      <c r="D373" s="23" t="s">
        <v>144</v>
      </c>
      <c r="E373" s="81">
        <v>457.36596609750001</v>
      </c>
      <c r="F373" s="80">
        <v>457.36596609750001</v>
      </c>
      <c r="G373" s="80">
        <v>70</v>
      </c>
      <c r="H373" s="82">
        <v>82.95</v>
      </c>
      <c r="I373" s="132">
        <v>54</v>
      </c>
      <c r="J373" s="133">
        <v>54</v>
      </c>
      <c r="K373" s="133">
        <v>43.759</v>
      </c>
      <c r="L373" s="133">
        <v>43.759</v>
      </c>
      <c r="M373" s="126">
        <f t="shared" si="274"/>
        <v>195.51800000000003</v>
      </c>
      <c r="N373" s="96">
        <f t="shared" si="278"/>
        <v>20917.762169264999</v>
      </c>
      <c r="O373" s="101">
        <f t="shared" si="279"/>
        <v>20917.762169264999</v>
      </c>
      <c r="P373" s="101">
        <f t="shared" si="280"/>
        <v>16384.068260460503</v>
      </c>
      <c r="Q373" s="101">
        <f t="shared" si="281"/>
        <v>16384.068260460503</v>
      </c>
      <c r="R373" s="126">
        <f t="shared" si="275"/>
        <v>74603.660859451003</v>
      </c>
      <c r="S373" s="134"/>
      <c r="T373" s="131"/>
      <c r="U373" s="98"/>
      <c r="V373" s="5"/>
      <c r="W373" s="5"/>
    </row>
    <row r="374" spans="1:23" ht="32.25" customHeight="1">
      <c r="A374" s="36"/>
      <c r="B374" s="16" t="s">
        <v>42</v>
      </c>
      <c r="C374" s="16" t="s">
        <v>9</v>
      </c>
      <c r="D374" s="23" t="s">
        <v>144</v>
      </c>
      <c r="E374" s="81">
        <v>94.351058649999999</v>
      </c>
      <c r="F374" s="80">
        <v>94.351058649999999</v>
      </c>
      <c r="G374" s="80">
        <v>42.08</v>
      </c>
      <c r="H374" s="82">
        <v>49.86</v>
      </c>
      <c r="I374" s="132">
        <v>96.978000000000009</v>
      </c>
      <c r="J374" s="133">
        <v>92.144000000000005</v>
      </c>
      <c r="K374" s="133">
        <v>648.12699999999995</v>
      </c>
      <c r="L374" s="133">
        <v>1224.2539999999999</v>
      </c>
      <c r="M374" s="126">
        <f t="shared" si="274"/>
        <v>2061.5029999999997</v>
      </c>
      <c r="N374" s="96">
        <f t="shared" si="278"/>
        <v>5069.1427257597006</v>
      </c>
      <c r="O374" s="101">
        <f t="shared" si="279"/>
        <v>4816.4644282456002</v>
      </c>
      <c r="P374" s="101">
        <f t="shared" si="280"/>
        <v>28835.856369648547</v>
      </c>
      <c r="Q374" s="101">
        <f t="shared" si="281"/>
        <v>54468.356516497093</v>
      </c>
      <c r="R374" s="126">
        <f t="shared" si="275"/>
        <v>93189.820040150938</v>
      </c>
      <c r="S374" s="134"/>
      <c r="T374" s="131"/>
      <c r="U374" s="98"/>
      <c r="V374" s="5"/>
      <c r="W374" s="5"/>
    </row>
    <row r="375" spans="1:23" ht="32.25" customHeight="1">
      <c r="A375" s="64"/>
      <c r="B375" s="65" t="s">
        <v>42</v>
      </c>
      <c r="C375" s="65" t="s">
        <v>9</v>
      </c>
      <c r="D375" s="66" t="s">
        <v>145</v>
      </c>
      <c r="E375" s="91">
        <v>76.897857049999999</v>
      </c>
      <c r="F375" s="92">
        <v>76.897857049999999</v>
      </c>
      <c r="G375" s="93">
        <v>39.18</v>
      </c>
      <c r="H375" s="94">
        <v>46.43</v>
      </c>
      <c r="I375" s="135">
        <v>366.98500000000001</v>
      </c>
      <c r="J375" s="136">
        <v>113.005</v>
      </c>
      <c r="K375" s="136">
        <v>394.53899999999999</v>
      </c>
      <c r="L375" s="136">
        <v>403.80399999999997</v>
      </c>
      <c r="M375" s="126">
        <f t="shared" si="274"/>
        <v>1278.3330000000001</v>
      </c>
      <c r="N375" s="96">
        <f t="shared" si="278"/>
        <v>13841.887769494249</v>
      </c>
      <c r="O375" s="101">
        <f t="shared" si="279"/>
        <v>4262.3064359352502</v>
      </c>
      <c r="P375" s="101">
        <f t="shared" si="280"/>
        <v>12020.757852649949</v>
      </c>
      <c r="Q375" s="101">
        <f t="shared" si="281"/>
        <v>12303.042548218198</v>
      </c>
      <c r="R375" s="126">
        <f t="shared" si="275"/>
        <v>42427.994606297645</v>
      </c>
      <c r="S375" s="137"/>
      <c r="T375" s="138"/>
      <c r="U375" s="139"/>
      <c r="V375" s="5"/>
      <c r="W375" s="5"/>
    </row>
    <row r="376" spans="1:23" s="4" customFormat="1" ht="30.75" customHeight="1">
      <c r="A376" s="202" t="s">
        <v>375</v>
      </c>
      <c r="B376" s="203"/>
      <c r="C376" s="203"/>
      <c r="D376" s="208"/>
      <c r="E376" s="67"/>
      <c r="F376" s="67"/>
      <c r="G376" s="67"/>
      <c r="H376" s="67"/>
      <c r="I376" s="140">
        <f t="shared" ref="I376:U376" si="283">I354+I352</f>
        <v>94731.273000000045</v>
      </c>
      <c r="J376" s="140">
        <f t="shared" si="283"/>
        <v>94222.608000000007</v>
      </c>
      <c r="K376" s="140">
        <f t="shared" si="283"/>
        <v>133575.36299999995</v>
      </c>
      <c r="L376" s="140">
        <f t="shared" si="283"/>
        <v>132757.62900000002</v>
      </c>
      <c r="M376" s="141">
        <f t="shared" si="283"/>
        <v>455286.87300000002</v>
      </c>
      <c r="N376" s="111">
        <f t="shared" si="283"/>
        <v>5156257.8309063492</v>
      </c>
      <c r="O376" s="112">
        <f t="shared" si="283"/>
        <v>5021396.4482329516</v>
      </c>
      <c r="P376" s="112">
        <f t="shared" si="283"/>
        <v>4274325.6130949939</v>
      </c>
      <c r="Q376" s="112">
        <f t="shared" si="283"/>
        <v>4523352.6573110959</v>
      </c>
      <c r="R376" s="113">
        <f t="shared" si="283"/>
        <v>18975332.549545392</v>
      </c>
      <c r="S376" s="111">
        <f t="shared" si="283"/>
        <v>2212388.1686166665</v>
      </c>
      <c r="T376" s="112">
        <f t="shared" si="283"/>
        <v>1507784.2191036986</v>
      </c>
      <c r="U376" s="113">
        <f t="shared" si="283"/>
        <v>19679936.499058362</v>
      </c>
      <c r="V376" s="5"/>
      <c r="W376" s="5"/>
    </row>
    <row r="377" spans="1:23" s="11" customFormat="1" ht="30.75" customHeight="1">
      <c r="A377" s="51"/>
      <c r="B377" s="52"/>
      <c r="C377" s="52"/>
      <c r="D377" s="68" t="s">
        <v>144</v>
      </c>
      <c r="E377" s="69"/>
      <c r="F377" s="69"/>
      <c r="G377" s="70"/>
      <c r="H377" s="70"/>
      <c r="I377" s="142">
        <f>I356+I360+I363+I365+I368+I371+I373+I374</f>
        <v>30842.705999999998</v>
      </c>
      <c r="J377" s="142">
        <f t="shared" ref="J377:R377" si="284">J356+J360+J363+J365+J368+J371+J373+J374</f>
        <v>31642.884000000005</v>
      </c>
      <c r="K377" s="142">
        <f t="shared" si="284"/>
        <v>70874.50499999999</v>
      </c>
      <c r="L377" s="142">
        <f t="shared" si="284"/>
        <v>65560.441999999995</v>
      </c>
      <c r="M377" s="143">
        <f t="shared" si="284"/>
        <v>198920.53700000007</v>
      </c>
      <c r="N377" s="144">
        <f t="shared" si="284"/>
        <v>1876264.645776232</v>
      </c>
      <c r="O377" s="142">
        <f>O356+O360+O363+O365+O368+O371+O373+O374</f>
        <v>1923788.2584914081</v>
      </c>
      <c r="P377" s="142">
        <f t="shared" si="284"/>
        <v>1891445.7100434392</v>
      </c>
      <c r="Q377" s="142">
        <f t="shared" si="284"/>
        <v>1665515.8718344276</v>
      </c>
      <c r="R377" s="143">
        <f t="shared" si="284"/>
        <v>7357014.4861455066</v>
      </c>
      <c r="S377" s="115"/>
      <c r="T377" s="116"/>
      <c r="U377" s="117"/>
      <c r="V377" s="5"/>
      <c r="W377" s="5"/>
    </row>
    <row r="378" spans="1:23" s="11" customFormat="1" ht="30.75" customHeight="1">
      <c r="A378" s="55"/>
      <c r="B378" s="56"/>
      <c r="C378" s="56"/>
      <c r="D378" s="71" t="s">
        <v>145</v>
      </c>
      <c r="E378" s="72"/>
      <c r="F378" s="72"/>
      <c r="G378" s="54"/>
      <c r="H378" s="54"/>
      <c r="I378" s="145">
        <f t="shared" ref="I378:R378" si="285">I353+I357+I361+I366+I369+I372+I375</f>
        <v>50294.342000000004</v>
      </c>
      <c r="J378" s="145">
        <f t="shared" si="285"/>
        <v>50788.465999999993</v>
      </c>
      <c r="K378" s="145">
        <f t="shared" si="285"/>
        <v>36537.322999999997</v>
      </c>
      <c r="L378" s="145">
        <f t="shared" si="285"/>
        <v>36406.958999999995</v>
      </c>
      <c r="M378" s="146">
        <f t="shared" si="285"/>
        <v>174027.09000000003</v>
      </c>
      <c r="N378" s="147">
        <f t="shared" si="285"/>
        <v>2840015.1784537937</v>
      </c>
      <c r="O378" s="145">
        <f t="shared" si="285"/>
        <v>2777268.1169282021</v>
      </c>
      <c r="P378" s="145">
        <f t="shared" si="285"/>
        <v>1966422.6476932154</v>
      </c>
      <c r="Q378" s="145">
        <f t="shared" si="285"/>
        <v>2167168.6093455455</v>
      </c>
      <c r="R378" s="146">
        <f t="shared" si="285"/>
        <v>9750874.5524207558</v>
      </c>
      <c r="S378" s="118"/>
      <c r="T378" s="119"/>
      <c r="U378" s="120"/>
      <c r="V378" s="5"/>
      <c r="W378" s="5"/>
    </row>
    <row r="379" spans="1:23" s="11" customFormat="1" ht="39" customHeight="1">
      <c r="A379" s="58"/>
      <c r="B379" s="59"/>
      <c r="C379" s="59"/>
      <c r="D379" s="73" t="s">
        <v>175</v>
      </c>
      <c r="E379" s="74"/>
      <c r="F379" s="74"/>
      <c r="G379" s="75"/>
      <c r="H379" s="75"/>
      <c r="I379" s="148">
        <f>I355+I358+I362+I364+I367+I370+I359</f>
        <v>13594.224999999999</v>
      </c>
      <c r="J379" s="148">
        <f t="shared" ref="J379:L379" si="286">J355+J358+J362+J364+J367+J370+J359</f>
        <v>11791.258</v>
      </c>
      <c r="K379" s="148">
        <f t="shared" si="286"/>
        <v>26163.535</v>
      </c>
      <c r="L379" s="148">
        <f t="shared" si="286"/>
        <v>30790.227999999999</v>
      </c>
      <c r="M379" s="148">
        <f>M355+M358+M362+M364+M367+M370+M359</f>
        <v>82339.245999999999</v>
      </c>
      <c r="N379" s="149">
        <f>N355+N358+N362+N364+N367+N370+N359</f>
        <v>439978.00667632319</v>
      </c>
      <c r="O379" s="149">
        <f t="shared" ref="O379:R379" si="287">O355+O358+O362+O364+O367+O370+O359</f>
        <v>320340.07281334052</v>
      </c>
      <c r="P379" s="149">
        <f t="shared" si="287"/>
        <v>416457.25535834092</v>
      </c>
      <c r="Q379" s="149">
        <f t="shared" si="287"/>
        <v>690668.17613112461</v>
      </c>
      <c r="R379" s="149">
        <f t="shared" si="287"/>
        <v>1867443.5109791292</v>
      </c>
      <c r="S379" s="121"/>
      <c r="T379" s="122"/>
      <c r="U379" s="123"/>
      <c r="V379" s="5"/>
      <c r="W379" s="5"/>
    </row>
    <row r="380" spans="1:23" s="4" customFormat="1" ht="30.75" customHeight="1">
      <c r="A380" s="205" t="s">
        <v>376</v>
      </c>
      <c r="B380" s="206"/>
      <c r="C380" s="206"/>
      <c r="D380" s="207"/>
      <c r="E380" s="67"/>
      <c r="F380" s="67"/>
      <c r="G380" s="67"/>
      <c r="H380" s="67"/>
      <c r="I380" s="140" t="s">
        <v>379</v>
      </c>
      <c r="J380" s="140" t="s">
        <v>379</v>
      </c>
      <c r="K380" s="140" t="s">
        <v>379</v>
      </c>
      <c r="L380" s="140" t="s">
        <v>379</v>
      </c>
      <c r="M380" s="141" t="s">
        <v>379</v>
      </c>
      <c r="N380" s="111">
        <f t="shared" ref="N380:U380" si="288">N376+N347</f>
        <v>705854002.65964532</v>
      </c>
      <c r="O380" s="111">
        <f t="shared" si="288"/>
        <v>688301776.75252855</v>
      </c>
      <c r="P380" s="111">
        <f t="shared" si="288"/>
        <v>555011643.24135339</v>
      </c>
      <c r="Q380" s="111">
        <f t="shared" si="288"/>
        <v>558838720.0836786</v>
      </c>
      <c r="R380" s="111">
        <f t="shared" si="288"/>
        <v>2508006142.7372055</v>
      </c>
      <c r="S380" s="111">
        <f t="shared" si="288"/>
        <v>228216357.98562664</v>
      </c>
      <c r="T380" s="111">
        <f>T376+T347</f>
        <v>186279573.36122617</v>
      </c>
      <c r="U380" s="114">
        <f t="shared" si="288"/>
        <v>2549942927.3616052</v>
      </c>
      <c r="V380" s="22"/>
      <c r="W380" s="22"/>
    </row>
    <row r="381" spans="1:23" s="11" customFormat="1" ht="30.75" customHeight="1">
      <c r="A381" s="51"/>
      <c r="B381" s="76"/>
      <c r="C381" s="76"/>
      <c r="D381" s="77" t="s">
        <v>144</v>
      </c>
      <c r="E381" s="78"/>
      <c r="F381" s="78"/>
      <c r="G381" s="79"/>
      <c r="H381" s="79"/>
      <c r="I381" s="150">
        <f t="shared" ref="I381:R381" si="289">I348+I377</f>
        <v>7138984.7209999971</v>
      </c>
      <c r="J381" s="150">
        <f t="shared" si="289"/>
        <v>6838975.518000002</v>
      </c>
      <c r="K381" s="150">
        <f t="shared" si="289"/>
        <v>6791692.7249999996</v>
      </c>
      <c r="L381" s="150">
        <f t="shared" si="289"/>
        <v>6781444.620000001</v>
      </c>
      <c r="M381" s="143">
        <f t="shared" si="289"/>
        <v>27551097.58400001</v>
      </c>
      <c r="N381" s="151">
        <f t="shared" si="289"/>
        <v>271891770.43531942</v>
      </c>
      <c r="O381" s="150">
        <f t="shared" si="289"/>
        <v>263763903.93937528</v>
      </c>
      <c r="P381" s="150">
        <f t="shared" si="289"/>
        <v>217178324.70517316</v>
      </c>
      <c r="Q381" s="150">
        <f t="shared" si="289"/>
        <v>215732648.58329177</v>
      </c>
      <c r="R381" s="152">
        <f t="shared" si="289"/>
        <v>968566647.66315997</v>
      </c>
      <c r="S381" s="153"/>
      <c r="T381" s="154"/>
      <c r="U381" s="155"/>
    </row>
    <row r="382" spans="1:23" s="11" customFormat="1" ht="30.75" customHeight="1">
      <c r="A382" s="55"/>
      <c r="B382" s="56"/>
      <c r="C382" s="56"/>
      <c r="D382" s="71" t="s">
        <v>145</v>
      </c>
      <c r="E382" s="72"/>
      <c r="F382" s="72"/>
      <c r="G382" s="54"/>
      <c r="H382" s="54"/>
      <c r="I382" s="145">
        <f t="shared" ref="I382:R382" si="290">I349+I378</f>
        <v>9400555.6636666674</v>
      </c>
      <c r="J382" s="145">
        <f t="shared" si="290"/>
        <v>9094998.3416666687</v>
      </c>
      <c r="K382" s="145">
        <f t="shared" si="290"/>
        <v>8849718.1106666662</v>
      </c>
      <c r="L382" s="145">
        <f t="shared" si="290"/>
        <v>8852740.7466666661</v>
      </c>
      <c r="M382" s="146">
        <f t="shared" si="290"/>
        <v>36198012.862666674</v>
      </c>
      <c r="N382" s="147">
        <f t="shared" si="290"/>
        <v>336686712.85035187</v>
      </c>
      <c r="O382" s="145">
        <f t="shared" si="290"/>
        <v>319370650.00651193</v>
      </c>
      <c r="P382" s="145">
        <f t="shared" si="290"/>
        <v>259123226.44030505</v>
      </c>
      <c r="Q382" s="145">
        <f t="shared" si="290"/>
        <v>259543422.78907171</v>
      </c>
      <c r="R382" s="146">
        <f t="shared" si="290"/>
        <v>1174724012.086241</v>
      </c>
      <c r="S382" s="118"/>
      <c r="T382" s="119"/>
      <c r="U382" s="120"/>
    </row>
    <row r="383" spans="1:23" s="11" customFormat="1" ht="45" customHeight="1">
      <c r="A383" s="55"/>
      <c r="B383" s="56"/>
      <c r="C383" s="56"/>
      <c r="D383" s="71" t="s">
        <v>175</v>
      </c>
      <c r="E383" s="72"/>
      <c r="F383" s="72"/>
      <c r="G383" s="54"/>
      <c r="H383" s="54"/>
      <c r="I383" s="145">
        <f t="shared" ref="I383:R383" si="291">I350+I379</f>
        <v>319022.77657377045</v>
      </c>
      <c r="J383" s="145">
        <f t="shared" si="291"/>
        <v>305534.23457377055</v>
      </c>
      <c r="K383" s="145">
        <f t="shared" si="291"/>
        <v>297663.36457377049</v>
      </c>
      <c r="L383" s="145">
        <f t="shared" si="291"/>
        <v>330025.00457377057</v>
      </c>
      <c r="M383" s="146">
        <f t="shared" si="291"/>
        <v>1252245.3802950822</v>
      </c>
      <c r="N383" s="147">
        <f t="shared" si="291"/>
        <v>15720305.066066612</v>
      </c>
      <c r="O383" s="145">
        <f t="shared" si="291"/>
        <v>15148532.698831894</v>
      </c>
      <c r="P383" s="145">
        <f t="shared" si="291"/>
        <v>11673512.14509044</v>
      </c>
      <c r="Q383" s="145">
        <f t="shared" si="291"/>
        <v>12442507.482315771</v>
      </c>
      <c r="R383" s="146">
        <f t="shared" si="291"/>
        <v>54984857.392304704</v>
      </c>
      <c r="S383" s="118"/>
      <c r="T383" s="119"/>
      <c r="U383" s="120"/>
    </row>
    <row r="384" spans="1:23" s="11" customFormat="1" ht="42.75" customHeight="1">
      <c r="A384" s="58"/>
      <c r="B384" s="59"/>
      <c r="C384" s="59"/>
      <c r="D384" s="73" t="s">
        <v>179</v>
      </c>
      <c r="E384" s="74"/>
      <c r="F384" s="74"/>
      <c r="G384" s="75"/>
      <c r="H384" s="75"/>
      <c r="I384" s="148">
        <f>I351</f>
        <v>5654.26</v>
      </c>
      <c r="J384" s="148">
        <f t="shared" ref="J384:R384" si="292">J351</f>
        <v>5906.5740000000005</v>
      </c>
      <c r="K384" s="148">
        <f t="shared" si="292"/>
        <v>5376.5260000000007</v>
      </c>
      <c r="L384" s="148">
        <f t="shared" si="292"/>
        <v>5539.7569999999996</v>
      </c>
      <c r="M384" s="156">
        <f t="shared" si="292"/>
        <v>22477.117000000002</v>
      </c>
      <c r="N384" s="149">
        <f t="shared" si="292"/>
        <v>81557679.072947428</v>
      </c>
      <c r="O384" s="148">
        <f t="shared" ref="O384" si="293">O351</f>
        <v>90021154.872849822</v>
      </c>
      <c r="P384" s="148">
        <f t="shared" si="292"/>
        <v>67038325.540825062</v>
      </c>
      <c r="Q384" s="148">
        <f t="shared" si="292"/>
        <v>71121886.819039732</v>
      </c>
      <c r="R384" s="156">
        <f t="shared" si="292"/>
        <v>309739046.3056621</v>
      </c>
      <c r="S384" s="121"/>
      <c r="T384" s="122"/>
      <c r="U384" s="123"/>
    </row>
    <row r="386" spans="13:18" ht="12.75" customHeight="1">
      <c r="R386" s="19"/>
    </row>
    <row r="387" spans="13:18" ht="12.75" customHeight="1">
      <c r="M387" s="17"/>
    </row>
  </sheetData>
  <autoFilter ref="A5:U384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</autoFilter>
  <mergeCells count="15">
    <mergeCell ref="G5:H5"/>
    <mergeCell ref="A3:U3"/>
    <mergeCell ref="A347:D347"/>
    <mergeCell ref="A380:D380"/>
    <mergeCell ref="A376:D376"/>
    <mergeCell ref="T5:T6"/>
    <mergeCell ref="S5:S6"/>
    <mergeCell ref="D5:D6"/>
    <mergeCell ref="N5:R5"/>
    <mergeCell ref="I5:M5"/>
    <mergeCell ref="U5:U6"/>
    <mergeCell ref="A5:A6"/>
    <mergeCell ref="B5:B6"/>
    <mergeCell ref="C5:C6"/>
    <mergeCell ref="E5:F5"/>
  </mergeCells>
  <phoneticPr fontId="149" type="noConversion"/>
  <pageMargins left="0.15748031496062992" right="0.15748031496062992" top="0.59055118110236227" bottom="0.47244094488188981" header="0" footer="0.19685039370078741"/>
  <pageSetup paperSize="9" scale="4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388"/>
  <sheetViews>
    <sheetView zoomScale="80" zoomScaleNormal="80" workbookViewId="0">
      <selection activeCell="D3" sqref="D3:D4"/>
    </sheetView>
  </sheetViews>
  <sheetFormatPr defaultColWidth="9.140625" defaultRowHeight="12.75"/>
  <cols>
    <col min="1" max="1" width="12.5703125" style="2" customWidth="1"/>
    <col min="2" max="2" width="30" style="1" customWidth="1"/>
    <col min="3" max="3" width="58.28515625" style="1" hidden="1" customWidth="1"/>
    <col min="4" max="4" width="32.5703125" style="3" customWidth="1"/>
    <col min="5" max="5" width="9.28515625" style="10" customWidth="1"/>
    <col min="6" max="6" width="10.42578125" style="10" customWidth="1"/>
    <col min="7" max="7" width="10" style="10" customWidth="1"/>
    <col min="8" max="8" width="10.42578125" style="10" customWidth="1"/>
    <col min="9" max="13" width="16.85546875" style="1" customWidth="1"/>
    <col min="14" max="14" width="19.7109375" style="1" customWidth="1"/>
    <col min="15" max="16" width="19" style="1" customWidth="1"/>
    <col min="17" max="17" width="18.85546875" style="1" customWidth="1"/>
    <col min="18" max="18" width="19.5703125" style="1" customWidth="1"/>
    <col min="19" max="19" width="19.7109375" style="3" customWidth="1"/>
    <col min="20" max="20" width="18.140625" style="3" customWidth="1"/>
    <col min="21" max="21" width="26" style="3" customWidth="1"/>
    <col min="22" max="16384" width="9.140625" style="1"/>
  </cols>
  <sheetData>
    <row r="1" spans="1:21" ht="85.5" customHeight="1">
      <c r="A1" s="201" t="s">
        <v>427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>
      <c r="A2" s="7"/>
      <c r="B2" s="6"/>
      <c r="C2" s="6"/>
      <c r="D2" s="8"/>
      <c r="E2" s="9"/>
      <c r="F2" s="9"/>
      <c r="G2" s="9"/>
      <c r="H2" s="9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21" ht="59.25" customHeight="1">
      <c r="A3" s="218" t="s">
        <v>0</v>
      </c>
      <c r="B3" s="209" t="s">
        <v>289</v>
      </c>
      <c r="C3" s="209" t="s">
        <v>143</v>
      </c>
      <c r="D3" s="211" t="s">
        <v>288</v>
      </c>
      <c r="E3" s="223" t="s">
        <v>142</v>
      </c>
      <c r="F3" s="224"/>
      <c r="G3" s="224" t="s">
        <v>141</v>
      </c>
      <c r="H3" s="224"/>
      <c r="I3" s="214" t="s">
        <v>418</v>
      </c>
      <c r="J3" s="214"/>
      <c r="K3" s="214"/>
      <c r="L3" s="214"/>
      <c r="M3" s="215"/>
      <c r="N3" s="213" t="s">
        <v>377</v>
      </c>
      <c r="O3" s="214"/>
      <c r="P3" s="214"/>
      <c r="Q3" s="214"/>
      <c r="R3" s="215"/>
      <c r="S3" s="209" t="s">
        <v>395</v>
      </c>
      <c r="T3" s="209" t="s">
        <v>397</v>
      </c>
      <c r="U3" s="216" t="s">
        <v>398</v>
      </c>
    </row>
    <row r="4" spans="1:21" s="5" customFormat="1" ht="49.5" customHeight="1">
      <c r="A4" s="221"/>
      <c r="B4" s="220"/>
      <c r="C4" s="220"/>
      <c r="D4" s="222"/>
      <c r="E4" s="12" t="s">
        <v>5</v>
      </c>
      <c r="F4" s="41" t="s">
        <v>140</v>
      </c>
      <c r="G4" s="41" t="s">
        <v>5</v>
      </c>
      <c r="H4" s="41" t="s">
        <v>140</v>
      </c>
      <c r="I4" s="157" t="s">
        <v>378</v>
      </c>
      <c r="J4" s="157" t="s">
        <v>1</v>
      </c>
      <c r="K4" s="157" t="s">
        <v>2</v>
      </c>
      <c r="L4" s="157" t="s">
        <v>3</v>
      </c>
      <c r="M4" s="158" t="s">
        <v>139</v>
      </c>
      <c r="N4" s="159" t="s">
        <v>378</v>
      </c>
      <c r="O4" s="160" t="s">
        <v>1</v>
      </c>
      <c r="P4" s="160" t="s">
        <v>2</v>
      </c>
      <c r="Q4" s="160" t="s">
        <v>3</v>
      </c>
      <c r="R4" s="161" t="s">
        <v>139</v>
      </c>
      <c r="S4" s="220"/>
      <c r="T4" s="220"/>
      <c r="U4" s="225"/>
    </row>
    <row r="5" spans="1:21" s="5" customFormat="1" ht="12.75" customHeight="1">
      <c r="A5" s="162"/>
      <c r="B5" s="163"/>
      <c r="C5" s="163"/>
      <c r="D5" s="164"/>
      <c r="E5" s="165"/>
      <c r="F5" s="166"/>
      <c r="G5" s="166"/>
      <c r="H5" s="166"/>
      <c r="I5" s="163"/>
      <c r="J5" s="163"/>
      <c r="K5" s="163"/>
      <c r="L5" s="163"/>
      <c r="M5" s="164"/>
      <c r="N5" s="167"/>
      <c r="O5" s="163"/>
      <c r="P5" s="163"/>
      <c r="Q5" s="163"/>
      <c r="R5" s="164"/>
      <c r="S5" s="167"/>
      <c r="T5" s="157"/>
      <c r="U5" s="168"/>
    </row>
    <row r="6" spans="1:21" s="5" customFormat="1" ht="30.75" customHeight="1">
      <c r="A6" s="36" t="s">
        <v>138</v>
      </c>
      <c r="B6" s="37" t="s">
        <v>137</v>
      </c>
      <c r="C6" s="38"/>
      <c r="D6" s="40"/>
      <c r="E6" s="183"/>
      <c r="F6" s="184"/>
      <c r="G6" s="184"/>
      <c r="H6" s="184"/>
      <c r="I6" s="80">
        <f>SUM(I7:I10)</f>
        <v>39267.381000000001</v>
      </c>
      <c r="J6" s="80">
        <f>SUM(J7:J10)</f>
        <v>42314.078999999998</v>
      </c>
      <c r="K6" s="80">
        <f t="shared" ref="K6:L6" si="0">SUM(K7:K10)</f>
        <v>43434.558000000005</v>
      </c>
      <c r="L6" s="80">
        <f t="shared" si="0"/>
        <v>43434.558000000005</v>
      </c>
      <c r="M6" s="82">
        <f t="shared" ref="M6:M69" si="1">I6+J6+K6+L6</f>
        <v>168450.576</v>
      </c>
      <c r="N6" s="95">
        <f>SUM(N7:N10)</f>
        <v>5453823.6440299992</v>
      </c>
      <c r="O6" s="80">
        <f>SUM(O7:O10)</f>
        <v>6009776.8846399998</v>
      </c>
      <c r="P6" s="80">
        <f>SUM(P7:P10)</f>
        <v>6885936.5479199998</v>
      </c>
      <c r="Q6" s="80">
        <f t="shared" ref="Q6" si="2">SUM(Q7:Q10)</f>
        <v>6885936.5479199998</v>
      </c>
      <c r="R6" s="82">
        <f t="shared" ref="R6:R69" si="3">N6+O6+P6+Q6</f>
        <v>25235473.624509998</v>
      </c>
      <c r="S6" s="96">
        <f>'2025'!T8</f>
        <v>2099925.6877733334</v>
      </c>
      <c r="T6" s="97">
        <f>Q6/3</f>
        <v>2295312.1826399998</v>
      </c>
      <c r="U6" s="98">
        <f>R6+S6-T6</f>
        <v>25040087.129643328</v>
      </c>
    </row>
    <row r="7" spans="1:21" s="4" customFormat="1" ht="30.75" customHeight="1">
      <c r="A7" s="36"/>
      <c r="B7" s="16" t="s">
        <v>42</v>
      </c>
      <c r="C7" s="16" t="s">
        <v>136</v>
      </c>
      <c r="D7" s="42" t="s">
        <v>144</v>
      </c>
      <c r="E7" s="95">
        <v>401.64</v>
      </c>
      <c r="F7" s="80">
        <v>433.77</v>
      </c>
      <c r="G7" s="80">
        <v>70.12</v>
      </c>
      <c r="H7" s="80">
        <v>72.92</v>
      </c>
      <c r="I7" s="100">
        <v>5616.8099999999995</v>
      </c>
      <c r="J7" s="100">
        <v>6858.04</v>
      </c>
      <c r="K7" s="100">
        <v>7742.0770000000002</v>
      </c>
      <c r="L7" s="100">
        <v>7742.0770000000002</v>
      </c>
      <c r="M7" s="82">
        <f t="shared" si="1"/>
        <v>27959.004000000001</v>
      </c>
      <c r="N7" s="96">
        <f>I7*(E7-G7)</f>
        <v>1862084.8511999997</v>
      </c>
      <c r="O7" s="101">
        <f>J7*(E7-G7)</f>
        <v>2273577.4208</v>
      </c>
      <c r="P7" s="101">
        <f>(F7-H7)*K7</f>
        <v>2793728.48545</v>
      </c>
      <c r="Q7" s="101">
        <f>(F7-H7)*L7</f>
        <v>2793728.48545</v>
      </c>
      <c r="R7" s="82">
        <f t="shared" si="3"/>
        <v>9723119.242899999</v>
      </c>
      <c r="S7" s="96"/>
      <c r="T7" s="97"/>
      <c r="U7" s="98"/>
    </row>
    <row r="8" spans="1:21" ht="30.75" customHeight="1">
      <c r="A8" s="36"/>
      <c r="B8" s="16" t="s">
        <v>42</v>
      </c>
      <c r="C8" s="16" t="s">
        <v>136</v>
      </c>
      <c r="D8" s="42" t="s">
        <v>145</v>
      </c>
      <c r="E8" s="95">
        <v>94.66</v>
      </c>
      <c r="F8" s="80">
        <v>102.23</v>
      </c>
      <c r="G8" s="80">
        <v>57.27</v>
      </c>
      <c r="H8" s="80">
        <v>59.56</v>
      </c>
      <c r="I8" s="100">
        <v>4427.3500000000004</v>
      </c>
      <c r="J8" s="100">
        <v>5268.7039999999997</v>
      </c>
      <c r="K8" s="100">
        <v>5572.7870000000003</v>
      </c>
      <c r="L8" s="100">
        <v>5572.7870000000003</v>
      </c>
      <c r="M8" s="82">
        <f t="shared" si="1"/>
        <v>20841.628000000001</v>
      </c>
      <c r="N8" s="96">
        <f>I8*(E8-G8)</f>
        <v>165538.61649999997</v>
      </c>
      <c r="O8" s="101">
        <f>J8*(E8-G8)</f>
        <v>196996.84255999996</v>
      </c>
      <c r="P8" s="101">
        <f>(F8-H8)*K8</f>
        <v>237790.82129000002</v>
      </c>
      <c r="Q8" s="101">
        <f>(F8-H8)*L8</f>
        <v>237790.82129000002</v>
      </c>
      <c r="R8" s="82">
        <f t="shared" si="3"/>
        <v>838117.10163999989</v>
      </c>
      <c r="S8" s="96"/>
      <c r="T8" s="97"/>
      <c r="U8" s="98"/>
    </row>
    <row r="9" spans="1:21" ht="30.75" customHeight="1">
      <c r="A9" s="36"/>
      <c r="B9" s="16" t="s">
        <v>42</v>
      </c>
      <c r="C9" s="16" t="s">
        <v>195</v>
      </c>
      <c r="D9" s="42" t="s">
        <v>144</v>
      </c>
      <c r="E9" s="95">
        <v>170.3</v>
      </c>
      <c r="F9" s="80">
        <v>183.93</v>
      </c>
      <c r="G9" s="80">
        <v>40.43</v>
      </c>
      <c r="H9" s="80">
        <v>42.05</v>
      </c>
      <c r="I9" s="100">
        <v>14858.895</v>
      </c>
      <c r="J9" s="100">
        <v>15347.842000000001</v>
      </c>
      <c r="K9" s="100">
        <v>15059.847</v>
      </c>
      <c r="L9" s="100">
        <v>15059.847</v>
      </c>
      <c r="M9" s="82">
        <f t="shared" si="1"/>
        <v>60326.431000000004</v>
      </c>
      <c r="N9" s="96">
        <f>I9*(E9-G9)</f>
        <v>1929724.69365</v>
      </c>
      <c r="O9" s="101">
        <f>J9*(E9-G9)</f>
        <v>1993224.2405400001</v>
      </c>
      <c r="P9" s="101">
        <f>(F9-H9)*K9</f>
        <v>2136691.0923600001</v>
      </c>
      <c r="Q9" s="101">
        <f>(F9-H9)*L9</f>
        <v>2136691.0923600001</v>
      </c>
      <c r="R9" s="82">
        <f t="shared" si="3"/>
        <v>8196331.1189100007</v>
      </c>
      <c r="S9" s="96"/>
      <c r="T9" s="97"/>
      <c r="U9" s="98"/>
    </row>
    <row r="10" spans="1:21" ht="30.75" customHeight="1">
      <c r="A10" s="36"/>
      <c r="B10" s="16" t="s">
        <v>42</v>
      </c>
      <c r="C10" s="16" t="s">
        <v>195</v>
      </c>
      <c r="D10" s="42" t="s">
        <v>145</v>
      </c>
      <c r="E10" s="95">
        <v>142.82</v>
      </c>
      <c r="F10" s="80">
        <v>154.25</v>
      </c>
      <c r="G10" s="80">
        <v>38.64</v>
      </c>
      <c r="H10" s="80">
        <v>40.19</v>
      </c>
      <c r="I10" s="100">
        <v>14364.326000000001</v>
      </c>
      <c r="J10" s="100">
        <v>14839.492999999999</v>
      </c>
      <c r="K10" s="100">
        <v>15059.847</v>
      </c>
      <c r="L10" s="100">
        <v>15059.847</v>
      </c>
      <c r="M10" s="82">
        <f t="shared" si="1"/>
        <v>59323.512999999999</v>
      </c>
      <c r="N10" s="96">
        <f>I10*(E10-G10)</f>
        <v>1496475.4826799999</v>
      </c>
      <c r="O10" s="101">
        <f>J10*(E10-G10)</f>
        <v>1545978.3807399997</v>
      </c>
      <c r="P10" s="101">
        <f>(F10-H10)*K10</f>
        <v>1717726.14882</v>
      </c>
      <c r="Q10" s="101">
        <f>(F10-H10)*L10</f>
        <v>1717726.14882</v>
      </c>
      <c r="R10" s="82">
        <f t="shared" si="3"/>
        <v>6477906.1610599989</v>
      </c>
      <c r="S10" s="96"/>
      <c r="T10" s="97"/>
      <c r="U10" s="98"/>
    </row>
    <row r="11" spans="1:21" ht="30.75" customHeight="1">
      <c r="A11" s="36" t="s">
        <v>296</v>
      </c>
      <c r="B11" s="37" t="s">
        <v>297</v>
      </c>
      <c r="C11" s="16"/>
      <c r="D11" s="42"/>
      <c r="E11" s="183"/>
      <c r="F11" s="184"/>
      <c r="G11" s="184"/>
      <c r="H11" s="184"/>
      <c r="I11" s="103">
        <f t="shared" ref="I11:L11" si="4">SUM(I12)</f>
        <v>7292.8649999999998</v>
      </c>
      <c r="J11" s="103">
        <f t="shared" si="4"/>
        <v>6402.1379999999999</v>
      </c>
      <c r="K11" s="103">
        <f t="shared" si="4"/>
        <v>3766.8339999999998</v>
      </c>
      <c r="L11" s="103">
        <f t="shared" si="4"/>
        <v>7586.7219999999998</v>
      </c>
      <c r="M11" s="82">
        <f t="shared" si="1"/>
        <v>25048.559000000001</v>
      </c>
      <c r="N11" s="95">
        <f>SUM(N12)</f>
        <v>386157.20175000001</v>
      </c>
      <c r="O11" s="80">
        <f>SUM(O12)</f>
        <v>338993.2071</v>
      </c>
      <c r="P11" s="80">
        <f t="shared" ref="P11:Q11" si="5">SUM(P12)</f>
        <v>204991.10628000001</v>
      </c>
      <c r="Q11" s="80">
        <f t="shared" si="5"/>
        <v>412869.41123999999</v>
      </c>
      <c r="R11" s="82">
        <f t="shared" si="3"/>
        <v>1343010.92637</v>
      </c>
      <c r="S11" s="96">
        <f>'2025'!T13</f>
        <v>111488.59257468098</v>
      </c>
      <c r="T11" s="97">
        <f>Q11/3</f>
        <v>137623.13707999999</v>
      </c>
      <c r="U11" s="98">
        <f>R11+S11-T11</f>
        <v>1316876.3818646809</v>
      </c>
    </row>
    <row r="12" spans="1:21" ht="38.25" customHeight="1">
      <c r="A12" s="36"/>
      <c r="B12" s="16" t="s">
        <v>67</v>
      </c>
      <c r="C12" s="16" t="s">
        <v>348</v>
      </c>
      <c r="D12" s="42" t="s">
        <v>175</v>
      </c>
      <c r="E12" s="95">
        <v>97.39</v>
      </c>
      <c r="F12" s="80">
        <v>100.64</v>
      </c>
      <c r="G12" s="80">
        <v>44.44</v>
      </c>
      <c r="H12" s="80">
        <v>46.22</v>
      </c>
      <c r="I12" s="100">
        <v>7292.8649999999998</v>
      </c>
      <c r="J12" s="100">
        <v>6402.1379999999999</v>
      </c>
      <c r="K12" s="100">
        <v>3766.8339999999998</v>
      </c>
      <c r="L12" s="100">
        <v>7586.7219999999998</v>
      </c>
      <c r="M12" s="82">
        <f t="shared" si="1"/>
        <v>25048.559000000001</v>
      </c>
      <c r="N12" s="96">
        <f>I12*(E12-G12)</f>
        <v>386157.20175000001</v>
      </c>
      <c r="O12" s="101">
        <f>J12*(E12-G12)</f>
        <v>338993.2071</v>
      </c>
      <c r="P12" s="101">
        <f>(F12-H12)*K12</f>
        <v>204991.10628000001</v>
      </c>
      <c r="Q12" s="101">
        <f>(F12-H12)*L12</f>
        <v>412869.41123999999</v>
      </c>
      <c r="R12" s="82">
        <f t="shared" si="3"/>
        <v>1343010.92637</v>
      </c>
      <c r="S12" s="96"/>
      <c r="T12" s="97"/>
      <c r="U12" s="98"/>
    </row>
    <row r="13" spans="1:21" ht="30.75" customHeight="1">
      <c r="A13" s="36" t="s">
        <v>135</v>
      </c>
      <c r="B13" s="37" t="s">
        <v>134</v>
      </c>
      <c r="C13" s="16"/>
      <c r="D13" s="42"/>
      <c r="E13" s="183"/>
      <c r="F13" s="184"/>
      <c r="G13" s="184"/>
      <c r="H13" s="184"/>
      <c r="I13" s="103">
        <f>SUM(I14:I15)</f>
        <v>759022.71100000001</v>
      </c>
      <c r="J13" s="103">
        <f>SUM(J14:J15)</f>
        <v>718500.36400000006</v>
      </c>
      <c r="K13" s="103">
        <f t="shared" ref="K13:L13" si="6">SUM(K14:K15)</f>
        <v>689296.75</v>
      </c>
      <c r="L13" s="103">
        <f t="shared" si="6"/>
        <v>689296.75</v>
      </c>
      <c r="M13" s="82">
        <f t="shared" si="1"/>
        <v>2856116.5750000002</v>
      </c>
      <c r="N13" s="95">
        <f>SUM(N14:N15)</f>
        <v>11737294.019729998</v>
      </c>
      <c r="O13" s="80">
        <f>SUM(O14:O15)</f>
        <v>10979908.66302</v>
      </c>
      <c r="P13" s="80">
        <f t="shared" ref="P13:Q13" si="7">SUM(P14:P15)</f>
        <v>13374300.037499998</v>
      </c>
      <c r="Q13" s="80">
        <f t="shared" si="7"/>
        <v>13374300.037499998</v>
      </c>
      <c r="R13" s="82">
        <f t="shared" si="3"/>
        <v>49465802.75774999</v>
      </c>
      <c r="S13" s="96">
        <f>'2025'!T15</f>
        <v>3733679.1191666666</v>
      </c>
      <c r="T13" s="97">
        <f>Q13/3</f>
        <v>4458100.0124999993</v>
      </c>
      <c r="U13" s="98">
        <f>R13+S13-T13</f>
        <v>48741381.864416659</v>
      </c>
    </row>
    <row r="14" spans="1:21" ht="30.75" customHeight="1">
      <c r="A14" s="36"/>
      <c r="B14" s="16" t="s">
        <v>133</v>
      </c>
      <c r="C14" s="16" t="s">
        <v>37</v>
      </c>
      <c r="D14" s="42" t="s">
        <v>144</v>
      </c>
      <c r="E14" s="95">
        <v>97.63</v>
      </c>
      <c r="F14" s="80">
        <v>105.44</v>
      </c>
      <c r="G14" s="80">
        <v>59.3</v>
      </c>
      <c r="H14" s="80">
        <v>61.67</v>
      </c>
      <c r="I14" s="100">
        <v>305032.48099999997</v>
      </c>
      <c r="J14" s="100">
        <v>285327.19400000002</v>
      </c>
      <c r="K14" s="100">
        <v>291187.75</v>
      </c>
      <c r="L14" s="100">
        <v>291187.75</v>
      </c>
      <c r="M14" s="82">
        <f t="shared" si="1"/>
        <v>1172735.175</v>
      </c>
      <c r="N14" s="96">
        <f>I14*(E14-G14)</f>
        <v>11691894.996729998</v>
      </c>
      <c r="O14" s="101">
        <f>J14*(E14-G14)</f>
        <v>10936591.34602</v>
      </c>
      <c r="P14" s="101">
        <f>(F14-H14)*K14</f>
        <v>12745287.817499999</v>
      </c>
      <c r="Q14" s="101">
        <f>(F14-H14)*L14</f>
        <v>12745287.817499999</v>
      </c>
      <c r="R14" s="82">
        <f t="shared" si="3"/>
        <v>48119061.977749988</v>
      </c>
      <c r="S14" s="96"/>
      <c r="T14" s="97"/>
      <c r="U14" s="98"/>
    </row>
    <row r="15" spans="1:21" ht="30.75" customHeight="1">
      <c r="A15" s="36"/>
      <c r="B15" s="16" t="s">
        <v>133</v>
      </c>
      <c r="C15" s="16" t="s">
        <v>37</v>
      </c>
      <c r="D15" s="42" t="s">
        <v>145</v>
      </c>
      <c r="E15" s="95">
        <v>36.72</v>
      </c>
      <c r="F15" s="80">
        <v>39.659999999999997</v>
      </c>
      <c r="G15" s="80">
        <v>36.619999999999997</v>
      </c>
      <c r="H15" s="80">
        <v>38.08</v>
      </c>
      <c r="I15" s="100">
        <v>453990.23000000004</v>
      </c>
      <c r="J15" s="100">
        <v>433173.17000000004</v>
      </c>
      <c r="K15" s="100">
        <v>398109</v>
      </c>
      <c r="L15" s="100">
        <v>398109</v>
      </c>
      <c r="M15" s="82">
        <f t="shared" si="1"/>
        <v>1683381.4000000001</v>
      </c>
      <c r="N15" s="96">
        <f>I15*(E15-G15)</f>
        <v>45399.023000000649</v>
      </c>
      <c r="O15" s="101">
        <f>J15*(E15-G15)</f>
        <v>43317.317000000621</v>
      </c>
      <c r="P15" s="101">
        <f>(F15-H15)*K15</f>
        <v>629012.21999999927</v>
      </c>
      <c r="Q15" s="101">
        <f>(F15-H15)*L15</f>
        <v>629012.21999999927</v>
      </c>
      <c r="R15" s="82">
        <f t="shared" si="3"/>
        <v>1346740.7799999998</v>
      </c>
      <c r="S15" s="96"/>
      <c r="T15" s="97"/>
      <c r="U15" s="98"/>
    </row>
    <row r="16" spans="1:21" ht="30.75" customHeight="1">
      <c r="A16" s="36" t="s">
        <v>373</v>
      </c>
      <c r="B16" s="37" t="s">
        <v>374</v>
      </c>
      <c r="C16" s="16"/>
      <c r="D16" s="42"/>
      <c r="E16" s="95"/>
      <c r="F16" s="80"/>
      <c r="G16" s="80"/>
      <c r="H16" s="80"/>
      <c r="I16" s="103">
        <f>SUM(I17:I17)</f>
        <v>1993750</v>
      </c>
      <c r="J16" s="103">
        <f>SUM(J17:J17)</f>
        <v>1993750</v>
      </c>
      <c r="K16" s="103">
        <f>SUM(K17:K17)</f>
        <v>1993750</v>
      </c>
      <c r="L16" s="103">
        <f>SUM(L17:L17)</f>
        <v>1993750</v>
      </c>
      <c r="M16" s="82">
        <f t="shared" si="1"/>
        <v>7975000</v>
      </c>
      <c r="N16" s="95">
        <f>SUM(N17:N17)</f>
        <v>0</v>
      </c>
      <c r="O16" s="95">
        <f>SUM(O17:O17)</f>
        <v>0</v>
      </c>
      <c r="P16" s="95">
        <f>SUM(P17:P17)</f>
        <v>0</v>
      </c>
      <c r="Q16" s="95">
        <f>SUM(Q17:Q17)</f>
        <v>0</v>
      </c>
      <c r="R16" s="82">
        <f t="shared" si="3"/>
        <v>0</v>
      </c>
      <c r="S16" s="96">
        <f>'2025'!T18</f>
        <v>0</v>
      </c>
      <c r="T16" s="97">
        <f>Q16/3</f>
        <v>0</v>
      </c>
      <c r="U16" s="98">
        <f>R16+S16-T16</f>
        <v>0</v>
      </c>
    </row>
    <row r="17" spans="1:21" ht="30.75" customHeight="1">
      <c r="A17" s="36"/>
      <c r="B17" s="16" t="s">
        <v>380</v>
      </c>
      <c r="C17" s="16"/>
      <c r="D17" s="42" t="s">
        <v>145</v>
      </c>
      <c r="E17" s="95">
        <v>39.5</v>
      </c>
      <c r="F17" s="95">
        <v>41.08</v>
      </c>
      <c r="G17" s="95">
        <v>39.5</v>
      </c>
      <c r="H17" s="95">
        <f>F17</f>
        <v>41.08</v>
      </c>
      <c r="I17" s="176">
        <v>1993750</v>
      </c>
      <c r="J17" s="104">
        <v>1993750</v>
      </c>
      <c r="K17" s="100">
        <v>1993750</v>
      </c>
      <c r="L17" s="100">
        <v>1993750</v>
      </c>
      <c r="M17" s="82">
        <f t="shared" si="1"/>
        <v>7975000</v>
      </c>
      <c r="N17" s="96">
        <f>I17*(E17-G17)</f>
        <v>0</v>
      </c>
      <c r="O17" s="101">
        <f>J17*(E17-G17)</f>
        <v>0</v>
      </c>
      <c r="P17" s="101">
        <f>(F17-H17)*K17</f>
        <v>0</v>
      </c>
      <c r="Q17" s="101">
        <f>(F17-H17)*L17</f>
        <v>0</v>
      </c>
      <c r="R17" s="82">
        <f>N17+O17+P17+Q17</f>
        <v>0</v>
      </c>
      <c r="S17" s="96"/>
      <c r="T17" s="97"/>
      <c r="U17" s="98"/>
    </row>
    <row r="18" spans="1:21" s="2" customFormat="1" ht="30.75" customHeight="1">
      <c r="A18" s="36" t="s">
        <v>146</v>
      </c>
      <c r="B18" s="37" t="s">
        <v>147</v>
      </c>
      <c r="C18" s="16"/>
      <c r="D18" s="42"/>
      <c r="E18" s="183"/>
      <c r="F18" s="184"/>
      <c r="G18" s="184"/>
      <c r="H18" s="184"/>
      <c r="I18" s="103">
        <f t="shared" ref="I18:J18" si="8">SUM(I19:I20)</f>
        <v>684946.74300000002</v>
      </c>
      <c r="J18" s="103">
        <f t="shared" si="8"/>
        <v>664449.598</v>
      </c>
      <c r="K18" s="103">
        <f t="shared" ref="K18:L18" si="9">SUM(K19:K20)</f>
        <v>650108</v>
      </c>
      <c r="L18" s="103">
        <f t="shared" si="9"/>
        <v>650108</v>
      </c>
      <c r="M18" s="82">
        <f t="shared" si="1"/>
        <v>2649612.341</v>
      </c>
      <c r="N18" s="95">
        <f>SUM(N19:N20)</f>
        <v>6868106.4041700009</v>
      </c>
      <c r="O18" s="80">
        <f>SUM(O19:O20)</f>
        <v>6637296.2025600001</v>
      </c>
      <c r="P18" s="80">
        <f t="shared" ref="P18:Q18" si="10">SUM(P19:P20)</f>
        <v>6442365.2600000026</v>
      </c>
      <c r="Q18" s="80">
        <f t="shared" si="10"/>
        <v>6442353.8000000026</v>
      </c>
      <c r="R18" s="82">
        <f t="shared" si="3"/>
        <v>26390121.666730009</v>
      </c>
      <c r="S18" s="96">
        <f>'2025'!T20</f>
        <v>1143145.9256633169</v>
      </c>
      <c r="T18" s="97">
        <f>Q18/3</f>
        <v>2147451.2666666675</v>
      </c>
      <c r="U18" s="98">
        <f>R18+S18-T18</f>
        <v>25385816.325726658</v>
      </c>
    </row>
    <row r="19" spans="1:21" ht="30.75" customHeight="1">
      <c r="A19" s="36"/>
      <c r="B19" s="16" t="s">
        <v>39</v>
      </c>
      <c r="C19" s="16" t="s">
        <v>37</v>
      </c>
      <c r="D19" s="42" t="s">
        <v>144</v>
      </c>
      <c r="E19" s="95">
        <v>62.9</v>
      </c>
      <c r="F19" s="80">
        <v>64.28</v>
      </c>
      <c r="G19" s="80">
        <v>45.41</v>
      </c>
      <c r="H19" s="80">
        <v>47.23</v>
      </c>
      <c r="I19" s="100">
        <v>252492.24800000002</v>
      </c>
      <c r="J19" s="100">
        <v>242797.54499999998</v>
      </c>
      <c r="K19" s="100">
        <v>245049</v>
      </c>
      <c r="L19" s="100">
        <v>245048</v>
      </c>
      <c r="M19" s="82">
        <f t="shared" si="1"/>
        <v>985386.79300000006</v>
      </c>
      <c r="N19" s="96">
        <f>I19*(E19-G19)</f>
        <v>4416089.4175200006</v>
      </c>
      <c r="O19" s="101">
        <f>J19*(E19-G19)</f>
        <v>4246529.0620499998</v>
      </c>
      <c r="P19" s="101">
        <f>(F19-H19)*K19</f>
        <v>4178085.4500000011</v>
      </c>
      <c r="Q19" s="101">
        <f>(F19-H19)*L19</f>
        <v>4178068.4000000008</v>
      </c>
      <c r="R19" s="82">
        <f t="shared" si="3"/>
        <v>17018772.329570003</v>
      </c>
      <c r="S19" s="96"/>
      <c r="T19" s="97"/>
      <c r="U19" s="98"/>
    </row>
    <row r="20" spans="1:21" ht="30.75" customHeight="1">
      <c r="A20" s="36"/>
      <c r="B20" s="16" t="s">
        <v>39</v>
      </c>
      <c r="C20" s="16" t="s">
        <v>37</v>
      </c>
      <c r="D20" s="42" t="s">
        <v>145</v>
      </c>
      <c r="E20" s="95">
        <v>45.17</v>
      </c>
      <c r="F20" s="80">
        <v>46.67</v>
      </c>
      <c r="G20" s="80">
        <v>39.5</v>
      </c>
      <c r="H20" s="80">
        <v>41.08</v>
      </c>
      <c r="I20" s="100">
        <v>432454.495</v>
      </c>
      <c r="J20" s="100">
        <v>421652.05299999996</v>
      </c>
      <c r="K20" s="100">
        <v>405059</v>
      </c>
      <c r="L20" s="100">
        <v>405060</v>
      </c>
      <c r="M20" s="82">
        <f t="shared" si="1"/>
        <v>1664225.548</v>
      </c>
      <c r="N20" s="96">
        <f>I20*(E20-G20)</f>
        <v>2452016.9866500008</v>
      </c>
      <c r="O20" s="101">
        <f>J20*(E20-G20)</f>
        <v>2390767.1405100003</v>
      </c>
      <c r="P20" s="101">
        <f>(F20-H20)*K20</f>
        <v>2264279.8100000015</v>
      </c>
      <c r="Q20" s="101">
        <f>(F20-H20)*L20</f>
        <v>2264285.4000000013</v>
      </c>
      <c r="R20" s="82">
        <f t="shared" si="3"/>
        <v>9371349.3371600043</v>
      </c>
      <c r="S20" s="96"/>
      <c r="T20" s="97"/>
      <c r="U20" s="98"/>
    </row>
    <row r="21" spans="1:21" ht="30.75" customHeight="1">
      <c r="A21" s="36" t="s">
        <v>148</v>
      </c>
      <c r="B21" s="37" t="s">
        <v>149</v>
      </c>
      <c r="C21" s="16"/>
      <c r="D21" s="42"/>
      <c r="E21" s="183"/>
      <c r="F21" s="184"/>
      <c r="G21" s="184"/>
      <c r="H21" s="184"/>
      <c r="I21" s="103">
        <f>SUM(I22:I23)</f>
        <v>1274077.5109999999</v>
      </c>
      <c r="J21" s="103">
        <f>SUM(J22:J23)</f>
        <v>1242185.1000000001</v>
      </c>
      <c r="K21" s="103">
        <f t="shared" ref="K21:L21" si="11">SUM(K22:K23)</f>
        <v>1139197.25</v>
      </c>
      <c r="L21" s="103">
        <f t="shared" si="11"/>
        <v>1139197.25</v>
      </c>
      <c r="M21" s="82">
        <f t="shared" si="1"/>
        <v>4794657.1109999996</v>
      </c>
      <c r="N21" s="95">
        <f>SUM(N22:N23)</f>
        <v>9531315.8863800019</v>
      </c>
      <c r="O21" s="80">
        <f>SUM(O22:O23)</f>
        <v>9255457.0179000031</v>
      </c>
      <c r="P21" s="80">
        <f t="shared" ref="P21:Q21" si="12">SUM(P22:P23)</f>
        <v>8456675.0899999961</v>
      </c>
      <c r="Q21" s="80">
        <f t="shared" si="12"/>
        <v>8456675.0899999961</v>
      </c>
      <c r="R21" s="82">
        <f t="shared" si="3"/>
        <v>35700123.084279999</v>
      </c>
      <c r="S21" s="96">
        <f>'2025'!T23</f>
        <v>1015450.8260303297</v>
      </c>
      <c r="T21" s="97">
        <f>Q21/3</f>
        <v>2818891.6966666654</v>
      </c>
      <c r="U21" s="98">
        <f>R21+S21-T21</f>
        <v>33896682.213643663</v>
      </c>
    </row>
    <row r="22" spans="1:21" ht="30.75" customHeight="1">
      <c r="A22" s="36"/>
      <c r="B22" s="16" t="s">
        <v>12</v>
      </c>
      <c r="C22" s="16" t="s">
        <v>37</v>
      </c>
      <c r="D22" s="42" t="s">
        <v>144</v>
      </c>
      <c r="E22" s="95">
        <v>59.31</v>
      </c>
      <c r="F22" s="80">
        <v>61.29</v>
      </c>
      <c r="G22" s="80">
        <v>49.38</v>
      </c>
      <c r="H22" s="80">
        <v>51.35</v>
      </c>
      <c r="I22" s="100">
        <v>643719.16800000006</v>
      </c>
      <c r="J22" s="100">
        <v>620075.80200000003</v>
      </c>
      <c r="K22" s="100">
        <v>573724.75</v>
      </c>
      <c r="L22" s="100">
        <v>573724.75</v>
      </c>
      <c r="M22" s="82">
        <f t="shared" si="1"/>
        <v>2411244.4700000002</v>
      </c>
      <c r="N22" s="96">
        <f>I22*(E22-G22)</f>
        <v>6392131.3382400004</v>
      </c>
      <c r="O22" s="101">
        <f>J22*(E22-G22)</f>
        <v>6157352.7138600005</v>
      </c>
      <c r="P22" s="101">
        <f>(F22-H22)*K22</f>
        <v>5702824.0149999987</v>
      </c>
      <c r="Q22" s="101">
        <f>(F22-H22)*L22</f>
        <v>5702824.0149999987</v>
      </c>
      <c r="R22" s="82">
        <f t="shared" si="3"/>
        <v>23955132.082099997</v>
      </c>
      <c r="S22" s="96"/>
      <c r="T22" s="97"/>
      <c r="U22" s="98"/>
    </row>
    <row r="23" spans="1:21" ht="30.75" customHeight="1">
      <c r="A23" s="36"/>
      <c r="B23" s="16" t="s">
        <v>12</v>
      </c>
      <c r="C23" s="16" t="s">
        <v>37</v>
      </c>
      <c r="D23" s="42" t="s">
        <v>145</v>
      </c>
      <c r="E23" s="95">
        <v>46.02</v>
      </c>
      <c r="F23" s="80">
        <v>47.55</v>
      </c>
      <c r="G23" s="80">
        <v>41.04</v>
      </c>
      <c r="H23" s="80">
        <v>42.68</v>
      </c>
      <c r="I23" s="100">
        <v>630358.34299999999</v>
      </c>
      <c r="J23" s="100">
        <v>622109.29799999995</v>
      </c>
      <c r="K23" s="100">
        <v>565472.5</v>
      </c>
      <c r="L23" s="100">
        <v>565472.5</v>
      </c>
      <c r="M23" s="82">
        <f t="shared" si="1"/>
        <v>2383412.6409999998</v>
      </c>
      <c r="N23" s="96">
        <f>I23*(E23-G23)</f>
        <v>3139184.5481400024</v>
      </c>
      <c r="O23" s="101">
        <f>J23*(E23-G23)</f>
        <v>3098104.3040400022</v>
      </c>
      <c r="P23" s="101">
        <f>(F23-H23)*K23</f>
        <v>2753851.0749999983</v>
      </c>
      <c r="Q23" s="101">
        <f>(F23-H23)*L23</f>
        <v>2753851.0749999983</v>
      </c>
      <c r="R23" s="82">
        <f t="shared" si="3"/>
        <v>11744991.002180003</v>
      </c>
      <c r="S23" s="96"/>
      <c r="T23" s="97"/>
      <c r="U23" s="98"/>
    </row>
    <row r="24" spans="1:21" ht="30.75" customHeight="1">
      <c r="A24" s="36">
        <v>2914003174</v>
      </c>
      <c r="B24" s="37" t="s">
        <v>132</v>
      </c>
      <c r="C24" s="16"/>
      <c r="D24" s="42"/>
      <c r="E24" s="183"/>
      <c r="F24" s="184"/>
      <c r="G24" s="184"/>
      <c r="H24" s="184"/>
      <c r="I24" s="103">
        <f t="shared" ref="I24:L24" si="13">SUM(I25)</f>
        <v>2379.846</v>
      </c>
      <c r="J24" s="103">
        <f t="shared" si="13"/>
        <v>2393.3530000000001</v>
      </c>
      <c r="K24" s="103">
        <f t="shared" si="13"/>
        <v>2900</v>
      </c>
      <c r="L24" s="103">
        <f t="shared" si="13"/>
        <v>2700</v>
      </c>
      <c r="M24" s="82">
        <f t="shared" si="1"/>
        <v>10373.199000000001</v>
      </c>
      <c r="N24" s="95">
        <f>SUM(N25)</f>
        <v>144670.83834000002</v>
      </c>
      <c r="O24" s="80">
        <f>SUM(O25)</f>
        <v>145491.92887000003</v>
      </c>
      <c r="P24" s="80">
        <f t="shared" ref="P24:Q24" si="14">SUM(P25)</f>
        <v>181366</v>
      </c>
      <c r="Q24" s="80">
        <f t="shared" si="14"/>
        <v>168858</v>
      </c>
      <c r="R24" s="82">
        <f t="shared" si="3"/>
        <v>640386.76721000008</v>
      </c>
      <c r="S24" s="96">
        <f>'2025'!T26</f>
        <v>46346.650659000006</v>
      </c>
      <c r="T24" s="97">
        <f>Q24/3</f>
        <v>56286</v>
      </c>
      <c r="U24" s="98">
        <f>R24+S24-T24</f>
        <v>630447.41786900011</v>
      </c>
    </row>
    <row r="25" spans="1:21" ht="30.75" customHeight="1">
      <c r="A25" s="36"/>
      <c r="B25" s="16" t="s">
        <v>45</v>
      </c>
      <c r="C25" s="16" t="s">
        <v>7</v>
      </c>
      <c r="D25" s="42" t="s">
        <v>144</v>
      </c>
      <c r="E25" s="95">
        <v>102.12</v>
      </c>
      <c r="F25" s="80">
        <v>105.53</v>
      </c>
      <c r="G25" s="80">
        <v>41.33</v>
      </c>
      <c r="H25" s="80">
        <v>42.99</v>
      </c>
      <c r="I25" s="100">
        <v>2379.846</v>
      </c>
      <c r="J25" s="100">
        <v>2393.3530000000001</v>
      </c>
      <c r="K25" s="100">
        <v>2900</v>
      </c>
      <c r="L25" s="100">
        <v>2700</v>
      </c>
      <c r="M25" s="82">
        <f t="shared" si="1"/>
        <v>10373.199000000001</v>
      </c>
      <c r="N25" s="96">
        <f>I25*(E25-G25)</f>
        <v>144670.83834000002</v>
      </c>
      <c r="O25" s="101">
        <f>J25*(E25-G25)</f>
        <v>145491.92887000003</v>
      </c>
      <c r="P25" s="101">
        <f>(F25-H25)*K25</f>
        <v>181366</v>
      </c>
      <c r="Q25" s="101">
        <f>(F25-H25)*L25</f>
        <v>168858</v>
      </c>
      <c r="R25" s="82">
        <f t="shared" si="3"/>
        <v>640386.76721000008</v>
      </c>
      <c r="S25" s="96"/>
      <c r="T25" s="97"/>
      <c r="U25" s="98"/>
    </row>
    <row r="26" spans="1:21" ht="30.75" customHeight="1">
      <c r="A26" s="36" t="s">
        <v>150</v>
      </c>
      <c r="B26" s="37" t="s">
        <v>151</v>
      </c>
      <c r="C26" s="16"/>
      <c r="D26" s="42"/>
      <c r="E26" s="183"/>
      <c r="F26" s="184"/>
      <c r="G26" s="184"/>
      <c r="H26" s="184"/>
      <c r="I26" s="103">
        <f>SUM(I27:I35)</f>
        <v>464153.77599999995</v>
      </c>
      <c r="J26" s="103">
        <f>SUM(J27:J35)</f>
        <v>421672.39200000005</v>
      </c>
      <c r="K26" s="103">
        <f t="shared" ref="K26" si="15">SUM(K27:K35)</f>
        <v>424043</v>
      </c>
      <c r="L26" s="103">
        <f>SUM(L27:L35)</f>
        <v>424043</v>
      </c>
      <c r="M26" s="82">
        <f t="shared" si="1"/>
        <v>1733912.1680000001</v>
      </c>
      <c r="N26" s="95">
        <f>SUM(N27:N35)</f>
        <v>109437433.67660999</v>
      </c>
      <c r="O26" s="80">
        <f>SUM(O27:O35)</f>
        <v>97738177.847650006</v>
      </c>
      <c r="P26" s="80">
        <f t="shared" ref="P26:Q26" si="16">SUM(P27:P35)</f>
        <v>113166580.48499998</v>
      </c>
      <c r="Q26" s="80">
        <f t="shared" si="16"/>
        <v>113166580.48499998</v>
      </c>
      <c r="R26" s="82">
        <f t="shared" si="3"/>
        <v>433508772.49425995</v>
      </c>
      <c r="S26" s="96">
        <f>'2025'!T28</f>
        <v>29421310.181477234</v>
      </c>
      <c r="T26" s="97">
        <f>Q26/3</f>
        <v>37722193.494999997</v>
      </c>
      <c r="U26" s="98">
        <f>R26+S26-T26</f>
        <v>425207889.1807372</v>
      </c>
    </row>
    <row r="27" spans="1:21" ht="34.5" customHeight="1">
      <c r="A27" s="36"/>
      <c r="B27" s="16" t="s">
        <v>42</v>
      </c>
      <c r="C27" s="16" t="s">
        <v>152</v>
      </c>
      <c r="D27" s="42" t="s">
        <v>144</v>
      </c>
      <c r="E27" s="95">
        <v>311.04000000000002</v>
      </c>
      <c r="F27" s="80">
        <v>384.6</v>
      </c>
      <c r="G27" s="80">
        <v>51.18</v>
      </c>
      <c r="H27" s="80">
        <v>53.23</v>
      </c>
      <c r="I27" s="100">
        <v>189189.39600000001</v>
      </c>
      <c r="J27" s="100">
        <v>167681.86199999999</v>
      </c>
      <c r="K27" s="100">
        <v>179760.75</v>
      </c>
      <c r="L27" s="100">
        <v>179760.75</v>
      </c>
      <c r="M27" s="82">
        <f t="shared" si="1"/>
        <v>716392.75800000003</v>
      </c>
      <c r="N27" s="96">
        <f t="shared" ref="N27:N35" si="17">I27*(E27-G27)</f>
        <v>49162756.444560006</v>
      </c>
      <c r="O27" s="101">
        <f t="shared" ref="O27:O35" si="18">J27*(E27-G27)</f>
        <v>43573808.659320004</v>
      </c>
      <c r="P27" s="101">
        <f t="shared" ref="P27:P35" si="19">(F27-H27)*K27</f>
        <v>59567319.727499999</v>
      </c>
      <c r="Q27" s="101">
        <f t="shared" ref="Q27:Q35" si="20">(F27-H27)*L27</f>
        <v>59567319.727499999</v>
      </c>
      <c r="R27" s="82">
        <f t="shared" si="3"/>
        <v>211871204.55888</v>
      </c>
      <c r="S27" s="96"/>
      <c r="T27" s="97"/>
      <c r="U27" s="98"/>
    </row>
    <row r="28" spans="1:21" ht="34.5" customHeight="1">
      <c r="A28" s="36"/>
      <c r="B28" s="16" t="s">
        <v>42</v>
      </c>
      <c r="C28" s="16" t="s">
        <v>152</v>
      </c>
      <c r="D28" s="42" t="s">
        <v>145</v>
      </c>
      <c r="E28" s="95">
        <v>333.96</v>
      </c>
      <c r="F28" s="80">
        <v>333.96</v>
      </c>
      <c r="G28" s="80">
        <v>46.43</v>
      </c>
      <c r="H28" s="80">
        <v>48.29</v>
      </c>
      <c r="I28" s="100">
        <v>172764.503</v>
      </c>
      <c r="J28" s="100">
        <v>151342.53599999999</v>
      </c>
      <c r="K28" s="100">
        <v>152471</v>
      </c>
      <c r="L28" s="100">
        <v>152471</v>
      </c>
      <c r="M28" s="82">
        <f t="shared" si="1"/>
        <v>629049.03899999999</v>
      </c>
      <c r="N28" s="96">
        <f t="shared" si="17"/>
        <v>49674977.547589995</v>
      </c>
      <c r="O28" s="101">
        <f t="shared" si="18"/>
        <v>43515519.376079991</v>
      </c>
      <c r="P28" s="101">
        <f t="shared" si="19"/>
        <v>43556390.569999993</v>
      </c>
      <c r="Q28" s="101">
        <f t="shared" si="20"/>
        <v>43556390.569999993</v>
      </c>
      <c r="R28" s="82">
        <f t="shared" si="3"/>
        <v>180303278.06366998</v>
      </c>
      <c r="S28" s="96"/>
      <c r="T28" s="97"/>
      <c r="U28" s="98"/>
    </row>
    <row r="29" spans="1:21" ht="34.5" customHeight="1">
      <c r="A29" s="36"/>
      <c r="B29" s="16" t="s">
        <v>42</v>
      </c>
      <c r="C29" s="16" t="s">
        <v>75</v>
      </c>
      <c r="D29" s="42" t="s">
        <v>144</v>
      </c>
      <c r="E29" s="95">
        <v>311.04000000000002</v>
      </c>
      <c r="F29" s="80">
        <v>321.39999999999998</v>
      </c>
      <c r="G29" s="80">
        <v>42.96</v>
      </c>
      <c r="H29" s="80">
        <v>44.67</v>
      </c>
      <c r="I29" s="100">
        <v>1642.663</v>
      </c>
      <c r="J29" s="100">
        <v>1574.9450000000002</v>
      </c>
      <c r="K29" s="100">
        <v>1770.25</v>
      </c>
      <c r="L29" s="100">
        <v>1770.25</v>
      </c>
      <c r="M29" s="82">
        <f t="shared" si="1"/>
        <v>6758.1080000000002</v>
      </c>
      <c r="N29" s="96">
        <f t="shared" si="17"/>
        <v>440365.09704000008</v>
      </c>
      <c r="O29" s="101">
        <f t="shared" si="18"/>
        <v>422211.25560000009</v>
      </c>
      <c r="P29" s="101">
        <f t="shared" si="19"/>
        <v>489881.28249999991</v>
      </c>
      <c r="Q29" s="101">
        <f t="shared" si="20"/>
        <v>489881.28249999991</v>
      </c>
      <c r="R29" s="82">
        <f t="shared" si="3"/>
        <v>1842338.9176400001</v>
      </c>
      <c r="S29" s="96"/>
      <c r="T29" s="97"/>
      <c r="U29" s="98"/>
    </row>
    <row r="30" spans="1:21" ht="34.5" customHeight="1">
      <c r="A30" s="36"/>
      <c r="B30" s="16" t="s">
        <v>42</v>
      </c>
      <c r="C30" s="16" t="s">
        <v>75</v>
      </c>
      <c r="D30" s="42" t="s">
        <v>145</v>
      </c>
      <c r="E30" s="95">
        <v>319.51</v>
      </c>
      <c r="F30" s="80">
        <v>330.16</v>
      </c>
      <c r="G30" s="80">
        <v>38.64</v>
      </c>
      <c r="H30" s="80">
        <v>40.19</v>
      </c>
      <c r="I30" s="100">
        <v>1642.663</v>
      </c>
      <c r="J30" s="100">
        <v>1574.9450000000002</v>
      </c>
      <c r="K30" s="100">
        <v>1771.5</v>
      </c>
      <c r="L30" s="100">
        <v>1771.5</v>
      </c>
      <c r="M30" s="82">
        <f t="shared" si="1"/>
        <v>6760.6080000000002</v>
      </c>
      <c r="N30" s="96">
        <f t="shared" si="17"/>
        <v>461374.75680999999</v>
      </c>
      <c r="O30" s="101">
        <f t="shared" si="18"/>
        <v>442354.80215000006</v>
      </c>
      <c r="P30" s="101">
        <f t="shared" si="19"/>
        <v>513681.85500000004</v>
      </c>
      <c r="Q30" s="101">
        <f t="shared" si="20"/>
        <v>513681.85500000004</v>
      </c>
      <c r="R30" s="82">
        <f t="shared" si="3"/>
        <v>1931093.26896</v>
      </c>
      <c r="S30" s="96"/>
      <c r="T30" s="97"/>
      <c r="U30" s="98"/>
    </row>
    <row r="31" spans="1:21" ht="42" customHeight="1">
      <c r="A31" s="36"/>
      <c r="B31" s="16" t="s">
        <v>42</v>
      </c>
      <c r="C31" s="16" t="s">
        <v>153</v>
      </c>
      <c r="D31" s="42" t="s">
        <v>144</v>
      </c>
      <c r="E31" s="95">
        <v>181.37</v>
      </c>
      <c r="F31" s="80">
        <v>187.41</v>
      </c>
      <c r="G31" s="80">
        <v>49.86</v>
      </c>
      <c r="H31" s="80">
        <v>51.86</v>
      </c>
      <c r="I31" s="100">
        <v>39414.350999999995</v>
      </c>
      <c r="J31" s="100">
        <v>38657.089999999997</v>
      </c>
      <c r="K31" s="100">
        <v>34272.5</v>
      </c>
      <c r="L31" s="100">
        <v>34272.5</v>
      </c>
      <c r="M31" s="82">
        <f t="shared" si="1"/>
        <v>146616.44099999999</v>
      </c>
      <c r="N31" s="96">
        <f t="shared" si="17"/>
        <v>5183381.3000099994</v>
      </c>
      <c r="O31" s="101">
        <f t="shared" si="18"/>
        <v>5083793.9058999987</v>
      </c>
      <c r="P31" s="101">
        <f t="shared" si="19"/>
        <v>4645637.375</v>
      </c>
      <c r="Q31" s="101">
        <f t="shared" si="20"/>
        <v>4645637.375</v>
      </c>
      <c r="R31" s="82">
        <f t="shared" si="3"/>
        <v>19558449.955909997</v>
      </c>
      <c r="S31" s="96"/>
      <c r="T31" s="97"/>
      <c r="U31" s="98"/>
    </row>
    <row r="32" spans="1:21" ht="34.5" customHeight="1">
      <c r="A32" s="36"/>
      <c r="B32" s="16" t="s">
        <v>42</v>
      </c>
      <c r="C32" s="16" t="s">
        <v>65</v>
      </c>
      <c r="D32" s="42" t="s">
        <v>145</v>
      </c>
      <c r="E32" s="95">
        <v>98.23</v>
      </c>
      <c r="F32" s="80">
        <v>101.5</v>
      </c>
      <c r="G32" s="80">
        <v>46.43</v>
      </c>
      <c r="H32" s="80">
        <v>48.29</v>
      </c>
      <c r="I32" s="100">
        <v>36905.218000000001</v>
      </c>
      <c r="J32" s="100">
        <v>36238.46</v>
      </c>
      <c r="K32" s="100">
        <v>30756.25</v>
      </c>
      <c r="L32" s="100">
        <v>30756.25</v>
      </c>
      <c r="M32" s="82">
        <f t="shared" si="1"/>
        <v>134656.17800000001</v>
      </c>
      <c r="N32" s="96">
        <f t="shared" si="17"/>
        <v>1911690.2924000002</v>
      </c>
      <c r="O32" s="101">
        <f t="shared" si="18"/>
        <v>1877152.2280000001</v>
      </c>
      <c r="P32" s="101">
        <f t="shared" si="19"/>
        <v>1636540.0625</v>
      </c>
      <c r="Q32" s="101">
        <f t="shared" si="20"/>
        <v>1636540.0625</v>
      </c>
      <c r="R32" s="82">
        <f t="shared" si="3"/>
        <v>7061922.6454000007</v>
      </c>
      <c r="S32" s="96"/>
      <c r="T32" s="97"/>
      <c r="U32" s="98"/>
    </row>
    <row r="33" spans="1:21" ht="34.5" customHeight="1">
      <c r="A33" s="36"/>
      <c r="B33" s="16" t="s">
        <v>42</v>
      </c>
      <c r="C33" s="16" t="s">
        <v>71</v>
      </c>
      <c r="D33" s="42" t="s">
        <v>145</v>
      </c>
      <c r="E33" s="95">
        <v>88.71</v>
      </c>
      <c r="F33" s="80">
        <v>91.67</v>
      </c>
      <c r="G33" s="80">
        <v>33.32</v>
      </c>
      <c r="H33" s="80">
        <v>34.659999999999997</v>
      </c>
      <c r="I33" s="100">
        <v>11242.258</v>
      </c>
      <c r="J33" s="100">
        <v>11533.606</v>
      </c>
      <c r="K33" s="100">
        <v>10221.5</v>
      </c>
      <c r="L33" s="100">
        <v>10221.5</v>
      </c>
      <c r="M33" s="82">
        <f t="shared" si="1"/>
        <v>43218.864000000001</v>
      </c>
      <c r="N33" s="96">
        <f t="shared" si="17"/>
        <v>622708.67061999987</v>
      </c>
      <c r="O33" s="101">
        <f t="shared" si="18"/>
        <v>638846.4363399999</v>
      </c>
      <c r="P33" s="101">
        <f t="shared" si="19"/>
        <v>582727.71500000008</v>
      </c>
      <c r="Q33" s="101">
        <f t="shared" si="20"/>
        <v>582727.71500000008</v>
      </c>
      <c r="R33" s="82">
        <f t="shared" si="3"/>
        <v>2427010.5369600002</v>
      </c>
      <c r="S33" s="96"/>
      <c r="T33" s="97"/>
      <c r="U33" s="98"/>
    </row>
    <row r="34" spans="1:21" ht="34.5" customHeight="1">
      <c r="A34" s="36"/>
      <c r="B34" s="16" t="s">
        <v>42</v>
      </c>
      <c r="C34" s="16" t="s">
        <v>71</v>
      </c>
      <c r="D34" s="42" t="s">
        <v>144</v>
      </c>
      <c r="E34" s="95">
        <v>212.08</v>
      </c>
      <c r="F34" s="80">
        <v>219.15</v>
      </c>
      <c r="G34" s="80">
        <v>37</v>
      </c>
      <c r="H34" s="80">
        <v>38.479999999999997</v>
      </c>
      <c r="I34" s="100">
        <v>11242.258</v>
      </c>
      <c r="J34" s="100">
        <v>11533.606</v>
      </c>
      <c r="K34" s="100">
        <v>10639.25</v>
      </c>
      <c r="L34" s="100">
        <v>10639.25</v>
      </c>
      <c r="M34" s="82">
        <f t="shared" si="1"/>
        <v>44054.364000000001</v>
      </c>
      <c r="N34" s="96">
        <f t="shared" si="17"/>
        <v>1968294.53064</v>
      </c>
      <c r="O34" s="101">
        <f t="shared" si="18"/>
        <v>2019303.7384800001</v>
      </c>
      <c r="P34" s="101">
        <f t="shared" si="19"/>
        <v>1922193.2975000001</v>
      </c>
      <c r="Q34" s="101">
        <f t="shared" si="20"/>
        <v>1922193.2975000001</v>
      </c>
      <c r="R34" s="82">
        <f t="shared" si="3"/>
        <v>7831984.864120001</v>
      </c>
      <c r="S34" s="96"/>
      <c r="T34" s="97"/>
      <c r="U34" s="98"/>
    </row>
    <row r="35" spans="1:21" ht="34.5" customHeight="1">
      <c r="A35" s="36"/>
      <c r="B35" s="16" t="s">
        <v>42</v>
      </c>
      <c r="C35" s="16" t="s">
        <v>366</v>
      </c>
      <c r="D35" s="42" t="s">
        <v>144</v>
      </c>
      <c r="E35" s="95">
        <v>148.02000000000001</v>
      </c>
      <c r="F35" s="95">
        <v>148.02000000000001</v>
      </c>
      <c r="G35" s="80">
        <v>40.43</v>
      </c>
      <c r="H35" s="80">
        <v>42.05</v>
      </c>
      <c r="I35" s="100">
        <v>110.46599999999999</v>
      </c>
      <c r="J35" s="100">
        <v>1535.3420000000001</v>
      </c>
      <c r="K35" s="100">
        <v>2380</v>
      </c>
      <c r="L35" s="100">
        <v>2380</v>
      </c>
      <c r="M35" s="82">
        <f t="shared" si="1"/>
        <v>6405.808</v>
      </c>
      <c r="N35" s="96">
        <f t="shared" si="17"/>
        <v>11885.03694</v>
      </c>
      <c r="O35" s="101">
        <f t="shared" si="18"/>
        <v>165187.44578000001</v>
      </c>
      <c r="P35" s="101">
        <f t="shared" si="19"/>
        <v>252208.60000000003</v>
      </c>
      <c r="Q35" s="101">
        <f t="shared" si="20"/>
        <v>252208.60000000003</v>
      </c>
      <c r="R35" s="82">
        <f t="shared" si="3"/>
        <v>681489.68272000016</v>
      </c>
      <c r="S35" s="96"/>
      <c r="T35" s="97"/>
      <c r="U35" s="98"/>
    </row>
    <row r="36" spans="1:21" ht="30.75" customHeight="1">
      <c r="A36" s="36" t="s">
        <v>131</v>
      </c>
      <c r="B36" s="37" t="s">
        <v>130</v>
      </c>
      <c r="C36" s="16"/>
      <c r="D36" s="42"/>
      <c r="E36" s="183"/>
      <c r="F36" s="184"/>
      <c r="G36" s="184"/>
      <c r="H36" s="184"/>
      <c r="I36" s="103">
        <f t="shared" ref="I36:J36" si="21">SUM(I37:I38)</f>
        <v>8704.7390000000014</v>
      </c>
      <c r="J36" s="103">
        <f t="shared" si="21"/>
        <v>5852.3189999999995</v>
      </c>
      <c r="K36" s="103">
        <f t="shared" ref="K36:L36" si="22">SUM(K37:K38)</f>
        <v>9540.75</v>
      </c>
      <c r="L36" s="103">
        <f t="shared" si="22"/>
        <v>9540.75</v>
      </c>
      <c r="M36" s="82">
        <f t="shared" si="1"/>
        <v>33638.558000000005</v>
      </c>
      <c r="N36" s="95">
        <f>SUM(N37:N38)</f>
        <v>122698.75850999996</v>
      </c>
      <c r="O36" s="80">
        <f>SUM(O37:O38)</f>
        <v>90085.309439999983</v>
      </c>
      <c r="P36" s="80">
        <f t="shared" ref="P36:Q36" si="23">SUM(P37:P38)</f>
        <v>132455.34749999995</v>
      </c>
      <c r="Q36" s="80">
        <f t="shared" si="23"/>
        <v>132455.34749999995</v>
      </c>
      <c r="R36" s="82">
        <f t="shared" si="3"/>
        <v>477694.76294999977</v>
      </c>
      <c r="S36" s="96">
        <f>'2025'!T38</f>
        <v>18483.980914928114</v>
      </c>
      <c r="T36" s="97">
        <f>Q36/3</f>
        <v>44151.782499999979</v>
      </c>
      <c r="U36" s="98">
        <f>R36+S36-T36</f>
        <v>452026.96136492793</v>
      </c>
    </row>
    <row r="37" spans="1:21" ht="30.75" customHeight="1">
      <c r="A37" s="36"/>
      <c r="B37" s="16" t="s">
        <v>41</v>
      </c>
      <c r="C37" s="16" t="s">
        <v>129</v>
      </c>
      <c r="D37" s="42" t="s">
        <v>144</v>
      </c>
      <c r="E37" s="95">
        <v>82.74</v>
      </c>
      <c r="F37" s="80">
        <v>85.5</v>
      </c>
      <c r="G37" s="80">
        <v>75.25</v>
      </c>
      <c r="H37" s="80">
        <v>78.260000000000005</v>
      </c>
      <c r="I37" s="100">
        <v>8324.1190000000006</v>
      </c>
      <c r="J37" s="100">
        <v>5546.16</v>
      </c>
      <c r="K37" s="100">
        <v>9133.5</v>
      </c>
      <c r="L37" s="100">
        <v>9133.5</v>
      </c>
      <c r="M37" s="82">
        <f t="shared" si="1"/>
        <v>32137.279000000002</v>
      </c>
      <c r="N37" s="96">
        <f>I37*(E37-G37)</f>
        <v>62347.651309999965</v>
      </c>
      <c r="O37" s="101">
        <f>J37*(E37-G37)</f>
        <v>41540.738399999973</v>
      </c>
      <c r="P37" s="101">
        <f>(F37-H37)*K37</f>
        <v>66126.53999999995</v>
      </c>
      <c r="Q37" s="101">
        <f>(F37-H37)*L37</f>
        <v>66126.53999999995</v>
      </c>
      <c r="R37" s="82">
        <f t="shared" si="3"/>
        <v>236141.46970999983</v>
      </c>
      <c r="S37" s="96"/>
      <c r="T37" s="97"/>
      <c r="U37" s="98"/>
    </row>
    <row r="38" spans="1:21" ht="30.75" customHeight="1">
      <c r="A38" s="36"/>
      <c r="B38" s="16" t="s">
        <v>41</v>
      </c>
      <c r="C38" s="16" t="s">
        <v>154</v>
      </c>
      <c r="D38" s="42" t="s">
        <v>144</v>
      </c>
      <c r="E38" s="95">
        <v>233.81</v>
      </c>
      <c r="F38" s="80">
        <v>241.13</v>
      </c>
      <c r="G38" s="80">
        <v>75.25</v>
      </c>
      <c r="H38" s="80">
        <v>78.260000000000005</v>
      </c>
      <c r="I38" s="100">
        <v>380.62</v>
      </c>
      <c r="J38" s="100">
        <v>306.15899999999999</v>
      </c>
      <c r="K38" s="100">
        <v>407.25</v>
      </c>
      <c r="L38" s="100">
        <v>407.25</v>
      </c>
      <c r="M38" s="82">
        <f t="shared" si="1"/>
        <v>1501.279</v>
      </c>
      <c r="N38" s="96">
        <f>I38*(E38-G38)</f>
        <v>60351.107199999999</v>
      </c>
      <c r="O38" s="101">
        <f>J38*(E38-G38)</f>
        <v>48544.571040000003</v>
      </c>
      <c r="P38" s="101">
        <f>(F38-H38)*K38</f>
        <v>66328.807499999995</v>
      </c>
      <c r="Q38" s="101">
        <f>(F38-H38)*L38</f>
        <v>66328.807499999995</v>
      </c>
      <c r="R38" s="82">
        <f t="shared" si="3"/>
        <v>241553.29324</v>
      </c>
      <c r="S38" s="96"/>
      <c r="T38" s="97"/>
      <c r="U38" s="98"/>
    </row>
    <row r="39" spans="1:21" ht="30.75" customHeight="1">
      <c r="A39" s="36" t="s">
        <v>128</v>
      </c>
      <c r="B39" s="37" t="s">
        <v>127</v>
      </c>
      <c r="C39" s="16"/>
      <c r="D39" s="42"/>
      <c r="E39" s="183"/>
      <c r="F39" s="184"/>
      <c r="G39" s="184"/>
      <c r="H39" s="184"/>
      <c r="I39" s="103">
        <f t="shared" ref="I39:J39" si="24">SUM(I40:I41)</f>
        <v>541945.61400000006</v>
      </c>
      <c r="J39" s="103">
        <f t="shared" si="24"/>
        <v>541759.30000000005</v>
      </c>
      <c r="K39" s="103">
        <f t="shared" ref="K39:L39" si="25">SUM(K40:K41)</f>
        <v>372914</v>
      </c>
      <c r="L39" s="103">
        <f t="shared" si="25"/>
        <v>372914</v>
      </c>
      <c r="M39" s="82">
        <f t="shared" si="1"/>
        <v>1829532.9140000001</v>
      </c>
      <c r="N39" s="95">
        <f>SUM(N40:N41)</f>
        <v>0</v>
      </c>
      <c r="O39" s="80">
        <f>SUM(O40:O41)</f>
        <v>0</v>
      </c>
      <c r="P39" s="80">
        <f t="shared" ref="P39:Q39" si="26">SUM(P40:P41)</f>
        <v>0</v>
      </c>
      <c r="Q39" s="80">
        <f t="shared" si="26"/>
        <v>0</v>
      </c>
      <c r="R39" s="82">
        <f t="shared" si="3"/>
        <v>0</v>
      </c>
      <c r="S39" s="96">
        <f>'2025'!T41</f>
        <v>0</v>
      </c>
      <c r="T39" s="97">
        <f>Q39/3</f>
        <v>0</v>
      </c>
      <c r="U39" s="98">
        <f>R39+S39-T39</f>
        <v>0</v>
      </c>
    </row>
    <row r="40" spans="1:21" ht="30.75" customHeight="1">
      <c r="A40" s="36"/>
      <c r="B40" s="16" t="s">
        <v>8</v>
      </c>
      <c r="C40" s="16" t="s">
        <v>37</v>
      </c>
      <c r="D40" s="42" t="s">
        <v>144</v>
      </c>
      <c r="E40" s="95">
        <v>40</v>
      </c>
      <c r="F40" s="95">
        <v>41.6</v>
      </c>
      <c r="G40" s="95">
        <v>40</v>
      </c>
      <c r="H40" s="95">
        <v>41.6</v>
      </c>
      <c r="I40" s="100">
        <v>201964.17700000003</v>
      </c>
      <c r="J40" s="100">
        <v>200002.85399999999</v>
      </c>
      <c r="K40" s="100">
        <v>0</v>
      </c>
      <c r="L40" s="100">
        <v>0</v>
      </c>
      <c r="M40" s="82">
        <f t="shared" si="1"/>
        <v>401967.03100000002</v>
      </c>
      <c r="N40" s="96">
        <f>I40*(E40-G40)</f>
        <v>0</v>
      </c>
      <c r="O40" s="101">
        <f>J40*(E40-G40)</f>
        <v>0</v>
      </c>
      <c r="P40" s="101">
        <f>(F40-H40)*K40</f>
        <v>0</v>
      </c>
      <c r="Q40" s="101">
        <f>(F40-H40)*L40</f>
        <v>0</v>
      </c>
      <c r="R40" s="82">
        <f t="shared" si="3"/>
        <v>0</v>
      </c>
      <c r="S40" s="96"/>
      <c r="T40" s="97"/>
      <c r="U40" s="98"/>
    </row>
    <row r="41" spans="1:21" ht="30.75" customHeight="1">
      <c r="A41" s="36"/>
      <c r="B41" s="16" t="s">
        <v>8</v>
      </c>
      <c r="C41" s="16" t="s">
        <v>37</v>
      </c>
      <c r="D41" s="42" t="s">
        <v>145</v>
      </c>
      <c r="E41" s="95">
        <v>40.090000000000003</v>
      </c>
      <c r="F41" s="80">
        <v>41.43</v>
      </c>
      <c r="G41" s="80">
        <v>40.090000000000003</v>
      </c>
      <c r="H41" s="80">
        <v>41.43</v>
      </c>
      <c r="I41" s="100">
        <v>339981.43700000003</v>
      </c>
      <c r="J41" s="100">
        <v>341756.446</v>
      </c>
      <c r="K41" s="100">
        <v>372914</v>
      </c>
      <c r="L41" s="100">
        <v>372914</v>
      </c>
      <c r="M41" s="82">
        <f t="shared" si="1"/>
        <v>1427565.8829999999</v>
      </c>
      <c r="N41" s="96">
        <f>I41*(E41-G41)</f>
        <v>0</v>
      </c>
      <c r="O41" s="101">
        <f>J41*(E41-G41)</f>
        <v>0</v>
      </c>
      <c r="P41" s="101">
        <f>(F41-H41)*K41</f>
        <v>0</v>
      </c>
      <c r="Q41" s="101">
        <f>(F41-H41)*L41</f>
        <v>0</v>
      </c>
      <c r="R41" s="82">
        <f t="shared" si="3"/>
        <v>0</v>
      </c>
      <c r="S41" s="96"/>
      <c r="T41" s="97"/>
      <c r="U41" s="98"/>
    </row>
    <row r="42" spans="1:21" ht="30.75" customHeight="1">
      <c r="A42" s="36" t="s">
        <v>155</v>
      </c>
      <c r="B42" s="37" t="s">
        <v>156</v>
      </c>
      <c r="C42" s="16"/>
      <c r="D42" s="42"/>
      <c r="E42" s="183"/>
      <c r="F42" s="184"/>
      <c r="G42" s="184"/>
      <c r="H42" s="184"/>
      <c r="I42" s="103">
        <f t="shared" ref="I42:J42" si="27">SUM(I43:I44)</f>
        <v>4856.87</v>
      </c>
      <c r="J42" s="103">
        <f t="shared" si="27"/>
        <v>6904</v>
      </c>
      <c r="K42" s="103">
        <f t="shared" ref="K42:L42" si="28">SUM(K43:K44)</f>
        <v>6904</v>
      </c>
      <c r="L42" s="103">
        <f t="shared" si="28"/>
        <v>6908</v>
      </c>
      <c r="M42" s="82">
        <f t="shared" si="1"/>
        <v>25572.87</v>
      </c>
      <c r="N42" s="95">
        <f>SUM(N43:N44)</f>
        <v>267168.90330000001</v>
      </c>
      <c r="O42" s="80">
        <f>SUM(O43:O44)</f>
        <v>315230.27</v>
      </c>
      <c r="P42" s="80">
        <f t="shared" ref="P42:Q42" si="29">SUM(P43:P44)</f>
        <v>299282.03000000009</v>
      </c>
      <c r="Q42" s="80">
        <f t="shared" si="29"/>
        <v>299508.08</v>
      </c>
      <c r="R42" s="82">
        <f t="shared" si="3"/>
        <v>1181189.2833000002</v>
      </c>
      <c r="S42" s="96">
        <f>'2025'!T44</f>
        <v>80782.064724200012</v>
      </c>
      <c r="T42" s="97">
        <f>Q42/3</f>
        <v>99836.026666666672</v>
      </c>
      <c r="U42" s="98">
        <f>R42+S42-T42</f>
        <v>1162135.3213575336</v>
      </c>
    </row>
    <row r="43" spans="1:21" ht="30.75" customHeight="1">
      <c r="A43" s="36"/>
      <c r="B43" s="16" t="s">
        <v>72</v>
      </c>
      <c r="C43" s="16" t="s">
        <v>157</v>
      </c>
      <c r="D43" s="42" t="s">
        <v>144</v>
      </c>
      <c r="E43" s="95">
        <v>134.61000000000001</v>
      </c>
      <c r="F43" s="80">
        <v>134.61000000000001</v>
      </c>
      <c r="G43" s="80">
        <v>57.77</v>
      </c>
      <c r="H43" s="80">
        <v>60.08</v>
      </c>
      <c r="I43" s="100">
        <v>3385.62</v>
      </c>
      <c r="J43" s="176">
        <v>3917</v>
      </c>
      <c r="K43" s="100">
        <v>3917</v>
      </c>
      <c r="L43" s="100">
        <v>3920</v>
      </c>
      <c r="M43" s="82">
        <f t="shared" si="1"/>
        <v>15139.619999999999</v>
      </c>
      <c r="N43" s="96">
        <f>I43*(E43-G43)</f>
        <v>260151.04080000002</v>
      </c>
      <c r="O43" s="101">
        <f>J43*(E43-G43)</f>
        <v>300982.28000000003</v>
      </c>
      <c r="P43" s="101">
        <f>(F43-H43)*K43</f>
        <v>291934.01000000007</v>
      </c>
      <c r="Q43" s="101">
        <f>(F43-H43)*L43</f>
        <v>292157.60000000003</v>
      </c>
      <c r="R43" s="82">
        <f t="shared" si="3"/>
        <v>1145224.9308000002</v>
      </c>
      <c r="S43" s="96"/>
      <c r="T43" s="97"/>
      <c r="U43" s="98"/>
    </row>
    <row r="44" spans="1:21" ht="30.75" customHeight="1">
      <c r="A44" s="36"/>
      <c r="B44" s="16" t="s">
        <v>72</v>
      </c>
      <c r="C44" s="16" t="s">
        <v>158</v>
      </c>
      <c r="D44" s="42" t="s">
        <v>144</v>
      </c>
      <c r="E44" s="95">
        <v>62.54</v>
      </c>
      <c r="F44" s="80">
        <v>62.54</v>
      </c>
      <c r="G44" s="80">
        <v>57.77</v>
      </c>
      <c r="H44" s="80">
        <v>60.08</v>
      </c>
      <c r="I44" s="100">
        <v>1471.25</v>
      </c>
      <c r="J44" s="177">
        <v>2987</v>
      </c>
      <c r="K44" s="100">
        <v>2987</v>
      </c>
      <c r="L44" s="100">
        <v>2988</v>
      </c>
      <c r="M44" s="82">
        <f t="shared" si="1"/>
        <v>10433.25</v>
      </c>
      <c r="N44" s="96">
        <f>I44*(E44-G44)</f>
        <v>7017.8624999999938</v>
      </c>
      <c r="O44" s="101">
        <f>J44*(E44-G44)</f>
        <v>14247.989999999989</v>
      </c>
      <c r="P44" s="101">
        <f>(F44-H44)*K44</f>
        <v>7348.0200000000023</v>
      </c>
      <c r="Q44" s="101">
        <f>(F44-H44)*L44</f>
        <v>7350.4800000000023</v>
      </c>
      <c r="R44" s="82">
        <f t="shared" si="3"/>
        <v>35964.352499999986</v>
      </c>
      <c r="S44" s="96"/>
      <c r="T44" s="97"/>
      <c r="U44" s="98"/>
    </row>
    <row r="45" spans="1:21" ht="31.5" customHeight="1">
      <c r="A45" s="36" t="s">
        <v>126</v>
      </c>
      <c r="B45" s="37" t="s">
        <v>125</v>
      </c>
      <c r="C45" s="16"/>
      <c r="D45" s="42"/>
      <c r="E45" s="183"/>
      <c r="F45" s="184"/>
      <c r="G45" s="184"/>
      <c r="H45" s="184"/>
      <c r="I45" s="103">
        <f t="shared" ref="I45:J45" si="30">SUM(I46:I49)</f>
        <v>119581</v>
      </c>
      <c r="J45" s="103">
        <f t="shared" si="30"/>
        <v>117387.466</v>
      </c>
      <c r="K45" s="103">
        <f t="shared" ref="K45:L45" si="31">SUM(K46:K49)</f>
        <v>126320.015</v>
      </c>
      <c r="L45" s="103">
        <f t="shared" si="31"/>
        <v>126320.015</v>
      </c>
      <c r="M45" s="82">
        <f t="shared" si="1"/>
        <v>489608.49600000004</v>
      </c>
      <c r="N45" s="95">
        <f>SUM(N46:N49)</f>
        <v>4640549.1831199983</v>
      </c>
      <c r="O45" s="80">
        <f>SUM(O46:O49)</f>
        <v>4585229.0807599984</v>
      </c>
      <c r="P45" s="80">
        <f t="shared" ref="P45:Q45" si="32">SUM(P46:P49)</f>
        <v>5307678.51755</v>
      </c>
      <c r="Q45" s="80">
        <f t="shared" si="32"/>
        <v>5307678.51755</v>
      </c>
      <c r="R45" s="82">
        <f t="shared" si="3"/>
        <v>19841135.298979994</v>
      </c>
      <c r="S45" s="96">
        <f>'2025'!T47</f>
        <v>1327929.5878864904</v>
      </c>
      <c r="T45" s="97">
        <f>Q45/3</f>
        <v>1769226.1725166666</v>
      </c>
      <c r="U45" s="98">
        <f>R45+S45-T45</f>
        <v>19399838.714349817</v>
      </c>
    </row>
    <row r="46" spans="1:21" ht="33" customHeight="1">
      <c r="A46" s="36"/>
      <c r="B46" s="16" t="s">
        <v>56</v>
      </c>
      <c r="C46" s="16" t="s">
        <v>159</v>
      </c>
      <c r="D46" s="42" t="s">
        <v>144</v>
      </c>
      <c r="E46" s="95">
        <v>96.46</v>
      </c>
      <c r="F46" s="80">
        <v>99.67</v>
      </c>
      <c r="G46" s="80">
        <v>70.510000000000005</v>
      </c>
      <c r="H46" s="80">
        <v>73.33</v>
      </c>
      <c r="I46" s="100">
        <v>68891.399999999994</v>
      </c>
      <c r="J46" s="100">
        <v>68010.034</v>
      </c>
      <c r="K46" s="100">
        <v>75889.25</v>
      </c>
      <c r="L46" s="100">
        <v>75889.25</v>
      </c>
      <c r="M46" s="82">
        <f t="shared" si="1"/>
        <v>288679.93400000001</v>
      </c>
      <c r="N46" s="96">
        <f>I46*(E46-G46)</f>
        <v>1787731.8299999991</v>
      </c>
      <c r="O46" s="101">
        <f>J46*(E46-G46)</f>
        <v>1764860.3822999992</v>
      </c>
      <c r="P46" s="101">
        <f>(F46-H46)*K46</f>
        <v>1998922.8450000002</v>
      </c>
      <c r="Q46" s="101">
        <f>(F46-H46)*L46</f>
        <v>1998922.8450000002</v>
      </c>
      <c r="R46" s="82">
        <f t="shared" si="3"/>
        <v>7550437.9022999983</v>
      </c>
      <c r="S46" s="96"/>
      <c r="T46" s="97"/>
      <c r="U46" s="98"/>
    </row>
    <row r="47" spans="1:21" ht="33" customHeight="1">
      <c r="A47" s="36"/>
      <c r="B47" s="16" t="s">
        <v>56</v>
      </c>
      <c r="C47" s="16" t="s">
        <v>124</v>
      </c>
      <c r="D47" s="42" t="s">
        <v>145</v>
      </c>
      <c r="E47" s="95">
        <v>97.05</v>
      </c>
      <c r="F47" s="80">
        <v>100.28</v>
      </c>
      <c r="G47" s="80">
        <v>53.56</v>
      </c>
      <c r="H47" s="80">
        <v>55.7</v>
      </c>
      <c r="I47" s="100">
        <v>49371.351999999999</v>
      </c>
      <c r="J47" s="100">
        <v>48010.235000000001</v>
      </c>
      <c r="K47" s="100">
        <v>48271.75</v>
      </c>
      <c r="L47" s="100">
        <v>48271.75</v>
      </c>
      <c r="M47" s="82">
        <f t="shared" si="1"/>
        <v>193925.087</v>
      </c>
      <c r="N47" s="96">
        <f>I47*(E47-G47)</f>
        <v>2147160.0984799997</v>
      </c>
      <c r="O47" s="101">
        <f>J47*(E47-G47)</f>
        <v>2087965.1201499999</v>
      </c>
      <c r="P47" s="101">
        <f>(F47-H47)*K47</f>
        <v>2151954.6149999998</v>
      </c>
      <c r="Q47" s="101">
        <f>(F47-H47)*L47</f>
        <v>2151954.6149999998</v>
      </c>
      <c r="R47" s="82">
        <f t="shared" si="3"/>
        <v>8539034.4486299995</v>
      </c>
      <c r="S47" s="96"/>
      <c r="T47" s="97"/>
      <c r="U47" s="98"/>
    </row>
    <row r="48" spans="1:21" ht="33" customHeight="1">
      <c r="A48" s="36"/>
      <c r="B48" s="16" t="s">
        <v>56</v>
      </c>
      <c r="C48" s="16" t="s">
        <v>32</v>
      </c>
      <c r="D48" s="42" t="s">
        <v>144</v>
      </c>
      <c r="E48" s="95">
        <v>649.42999999999995</v>
      </c>
      <c r="F48" s="95">
        <v>649.42999999999995</v>
      </c>
      <c r="G48" s="80">
        <v>123</v>
      </c>
      <c r="H48" s="80">
        <v>127.92</v>
      </c>
      <c r="I48" s="100">
        <v>946.24799999999993</v>
      </c>
      <c r="J48" s="100">
        <v>964.077</v>
      </c>
      <c r="K48" s="100">
        <v>1184.5</v>
      </c>
      <c r="L48" s="100">
        <v>1184.5</v>
      </c>
      <c r="M48" s="82">
        <f t="shared" si="1"/>
        <v>4279.3249999999998</v>
      </c>
      <c r="N48" s="96">
        <f>I48*(E48-G48)</f>
        <v>498133.3346399999</v>
      </c>
      <c r="O48" s="101">
        <f>J48*(E48-G48)</f>
        <v>507519.05510999996</v>
      </c>
      <c r="P48" s="101">
        <f>(F48-H48)*K48</f>
        <v>617728.59499999997</v>
      </c>
      <c r="Q48" s="101">
        <f>(F48-H48)*L48</f>
        <v>617728.59499999997</v>
      </c>
      <c r="R48" s="82">
        <f t="shared" si="3"/>
        <v>2241109.5797499996</v>
      </c>
      <c r="S48" s="96"/>
      <c r="T48" s="97"/>
      <c r="U48" s="98"/>
    </row>
    <row r="49" spans="1:21" ht="33" customHeight="1">
      <c r="A49" s="36"/>
      <c r="B49" s="16" t="s">
        <v>56</v>
      </c>
      <c r="C49" s="16" t="s">
        <v>282</v>
      </c>
      <c r="D49" s="42" t="s">
        <v>144</v>
      </c>
      <c r="E49" s="95">
        <v>675.18</v>
      </c>
      <c r="F49" s="95">
        <v>675.18</v>
      </c>
      <c r="G49" s="80">
        <v>117.32</v>
      </c>
      <c r="H49" s="80">
        <v>122.01</v>
      </c>
      <c r="I49" s="100">
        <v>372</v>
      </c>
      <c r="J49" s="100">
        <v>403.12</v>
      </c>
      <c r="K49" s="100">
        <v>974.51499999999999</v>
      </c>
      <c r="L49" s="100">
        <v>974.51499999999999</v>
      </c>
      <c r="M49" s="82">
        <f t="shared" si="1"/>
        <v>2724.15</v>
      </c>
      <c r="N49" s="96">
        <f>I49*(E49-G49)</f>
        <v>207523.91999999995</v>
      </c>
      <c r="O49" s="101">
        <f>J49*(E49-G49)</f>
        <v>224884.52319999997</v>
      </c>
      <c r="P49" s="101">
        <f>(F49-H49)*K49</f>
        <v>539072.46254999994</v>
      </c>
      <c r="Q49" s="101">
        <f>(F49-H49)*L49</f>
        <v>539072.46254999994</v>
      </c>
      <c r="R49" s="82">
        <f t="shared" si="3"/>
        <v>1510553.3682999997</v>
      </c>
      <c r="S49" s="96"/>
      <c r="T49" s="97"/>
      <c r="U49" s="98"/>
    </row>
    <row r="50" spans="1:21" ht="30.75" customHeight="1">
      <c r="A50" s="36" t="s">
        <v>160</v>
      </c>
      <c r="B50" s="37" t="s">
        <v>161</v>
      </c>
      <c r="C50" s="16"/>
      <c r="D50" s="42"/>
      <c r="E50" s="183"/>
      <c r="F50" s="184"/>
      <c r="G50" s="184"/>
      <c r="H50" s="184"/>
      <c r="I50" s="103">
        <f>SUM(I51:I54)</f>
        <v>11623</v>
      </c>
      <c r="J50" s="103">
        <f>SUM(J51:J54)</f>
        <v>16355</v>
      </c>
      <c r="K50" s="103">
        <f t="shared" ref="K50:L50" si="33">SUM(K51:K54)</f>
        <v>11288.75</v>
      </c>
      <c r="L50" s="103">
        <f t="shared" si="33"/>
        <v>11288.75</v>
      </c>
      <c r="M50" s="82">
        <f t="shared" si="1"/>
        <v>50555.5</v>
      </c>
      <c r="N50" s="96">
        <f>SUM(N51:N54)</f>
        <v>831952.23999999976</v>
      </c>
      <c r="O50" s="101">
        <f>SUM(O51:O54)</f>
        <v>1185849.3399999999</v>
      </c>
      <c r="P50" s="101">
        <f t="shared" ref="P50:Q50" si="34">SUM(P51:P54)</f>
        <v>804999.3274999999</v>
      </c>
      <c r="Q50" s="101">
        <f t="shared" si="34"/>
        <v>804999.3274999999</v>
      </c>
      <c r="R50" s="82">
        <f t="shared" si="3"/>
        <v>3627800.2349999994</v>
      </c>
      <c r="S50" s="96">
        <f>'2025'!T52</f>
        <v>213710.93049182961</v>
      </c>
      <c r="T50" s="97">
        <f>Q50/3</f>
        <v>268333.10916666663</v>
      </c>
      <c r="U50" s="98">
        <f>R50+S50-T50</f>
        <v>3573178.0563251628</v>
      </c>
    </row>
    <row r="51" spans="1:21" ht="30.75" customHeight="1">
      <c r="A51" s="36"/>
      <c r="B51" s="16" t="s">
        <v>72</v>
      </c>
      <c r="C51" s="16" t="s">
        <v>162</v>
      </c>
      <c r="D51" s="42" t="s">
        <v>144</v>
      </c>
      <c r="E51" s="95">
        <v>137.01</v>
      </c>
      <c r="F51" s="80">
        <v>137.01</v>
      </c>
      <c r="G51" s="80">
        <v>60.91</v>
      </c>
      <c r="H51" s="80">
        <v>63.35</v>
      </c>
      <c r="I51" s="100">
        <v>5214</v>
      </c>
      <c r="J51" s="100">
        <v>9718</v>
      </c>
      <c r="K51" s="100">
        <v>5014</v>
      </c>
      <c r="L51" s="100">
        <v>5014</v>
      </c>
      <c r="M51" s="82">
        <f t="shared" si="1"/>
        <v>24960</v>
      </c>
      <c r="N51" s="96">
        <f>I51*(E51-G51)</f>
        <v>396785.39999999997</v>
      </c>
      <c r="O51" s="101">
        <f>J51*(E51-G51)</f>
        <v>739539.79999999993</v>
      </c>
      <c r="P51" s="101">
        <f>(F51-H51)*K51</f>
        <v>369331.24</v>
      </c>
      <c r="Q51" s="101">
        <f>(F51-H51)*L51</f>
        <v>369331.24</v>
      </c>
      <c r="R51" s="82">
        <f t="shared" si="3"/>
        <v>1874987.68</v>
      </c>
      <c r="S51" s="96"/>
      <c r="T51" s="97"/>
      <c r="U51" s="98"/>
    </row>
    <row r="52" spans="1:21" ht="30.75" customHeight="1">
      <c r="A52" s="36"/>
      <c r="B52" s="16" t="s">
        <v>72</v>
      </c>
      <c r="C52" s="16" t="s">
        <v>163</v>
      </c>
      <c r="D52" s="42" t="s">
        <v>144</v>
      </c>
      <c r="E52" s="95">
        <v>151.63999999999999</v>
      </c>
      <c r="F52" s="80">
        <v>156.69</v>
      </c>
      <c r="G52" s="80">
        <v>99.54</v>
      </c>
      <c r="H52" s="80">
        <v>103.52</v>
      </c>
      <c r="I52" s="100">
        <v>4059</v>
      </c>
      <c r="J52" s="100">
        <v>4277</v>
      </c>
      <c r="K52" s="100">
        <v>3919.25</v>
      </c>
      <c r="L52" s="100">
        <v>3919.25</v>
      </c>
      <c r="M52" s="82">
        <f t="shared" si="1"/>
        <v>16174.5</v>
      </c>
      <c r="N52" s="96">
        <f>I52*(E52-G52)</f>
        <v>211473.89999999991</v>
      </c>
      <c r="O52" s="101">
        <f>J52*(E52-G52)</f>
        <v>222831.69999999992</v>
      </c>
      <c r="P52" s="101">
        <f>(F52-H52)*K52</f>
        <v>208386.52250000002</v>
      </c>
      <c r="Q52" s="101">
        <f>(F52-H52)*L52</f>
        <v>208386.52250000002</v>
      </c>
      <c r="R52" s="82">
        <f t="shared" si="3"/>
        <v>851078.64499999979</v>
      </c>
      <c r="S52" s="96"/>
      <c r="T52" s="97"/>
      <c r="U52" s="98"/>
    </row>
    <row r="53" spans="1:21" ht="30.75" customHeight="1">
      <c r="A53" s="36"/>
      <c r="B53" s="16" t="s">
        <v>72</v>
      </c>
      <c r="C53" s="16" t="s">
        <v>164</v>
      </c>
      <c r="D53" s="42" t="s">
        <v>144</v>
      </c>
      <c r="E53" s="95">
        <v>159.01</v>
      </c>
      <c r="F53" s="80">
        <v>164.31</v>
      </c>
      <c r="G53" s="80">
        <v>46</v>
      </c>
      <c r="H53" s="80">
        <v>47.84</v>
      </c>
      <c r="I53" s="100">
        <v>1416</v>
      </c>
      <c r="J53" s="100">
        <v>1396</v>
      </c>
      <c r="K53" s="100">
        <v>1347.5</v>
      </c>
      <c r="L53" s="100">
        <v>1347.5</v>
      </c>
      <c r="M53" s="82">
        <f t="shared" si="1"/>
        <v>5507</v>
      </c>
      <c r="N53" s="96">
        <f>I53*(E53-G53)</f>
        <v>160022.15999999997</v>
      </c>
      <c r="O53" s="101">
        <f>J53*(E53-G53)</f>
        <v>157761.96</v>
      </c>
      <c r="P53" s="101">
        <f>(F53-H53)*K53</f>
        <v>156943.32500000001</v>
      </c>
      <c r="Q53" s="101">
        <f>(F53-H53)*L53</f>
        <v>156943.32500000001</v>
      </c>
      <c r="R53" s="82">
        <f t="shared" si="3"/>
        <v>631670.77</v>
      </c>
      <c r="S53" s="96"/>
      <c r="T53" s="97"/>
      <c r="U53" s="98"/>
    </row>
    <row r="54" spans="1:21" ht="30.75" customHeight="1">
      <c r="A54" s="36"/>
      <c r="B54" s="16" t="s">
        <v>72</v>
      </c>
      <c r="C54" s="16" t="s">
        <v>165</v>
      </c>
      <c r="D54" s="42" t="s">
        <v>144</v>
      </c>
      <c r="E54" s="95">
        <v>167.71</v>
      </c>
      <c r="F54" s="80">
        <v>173.3</v>
      </c>
      <c r="G54" s="80">
        <v>99.54</v>
      </c>
      <c r="H54" s="80">
        <v>103.52</v>
      </c>
      <c r="I54" s="100">
        <v>934</v>
      </c>
      <c r="J54" s="100">
        <v>964</v>
      </c>
      <c r="K54" s="100">
        <v>1008</v>
      </c>
      <c r="L54" s="100">
        <v>1008</v>
      </c>
      <c r="M54" s="82">
        <f t="shared" si="1"/>
        <v>3914</v>
      </c>
      <c r="N54" s="96">
        <f>I54*(E54-G54)</f>
        <v>63670.78</v>
      </c>
      <c r="O54" s="101">
        <f>J54*(E54-G54)</f>
        <v>65715.88</v>
      </c>
      <c r="P54" s="101">
        <f>(F54-H54)*K54</f>
        <v>70338.24000000002</v>
      </c>
      <c r="Q54" s="101">
        <f>(F54-H54)*L54</f>
        <v>70338.24000000002</v>
      </c>
      <c r="R54" s="82">
        <f t="shared" si="3"/>
        <v>270063.14</v>
      </c>
      <c r="S54" s="96"/>
      <c r="T54" s="97"/>
      <c r="U54" s="98"/>
    </row>
    <row r="55" spans="1:21" ht="30.75" customHeight="1">
      <c r="A55" s="36" t="s">
        <v>123</v>
      </c>
      <c r="B55" s="37" t="s">
        <v>122</v>
      </c>
      <c r="C55" s="16"/>
      <c r="D55" s="42"/>
      <c r="E55" s="183"/>
      <c r="F55" s="184"/>
      <c r="G55" s="184"/>
      <c r="H55" s="184"/>
      <c r="I55" s="103">
        <f t="shared" ref="I55:Q55" si="35">SUM(I56:I57)</f>
        <v>770982</v>
      </c>
      <c r="J55" s="103">
        <f t="shared" si="35"/>
        <v>729929</v>
      </c>
      <c r="K55" s="103">
        <f t="shared" ref="K55:L55" si="36">SUM(K56:K57)</f>
        <v>762852.75</v>
      </c>
      <c r="L55" s="103">
        <f t="shared" si="36"/>
        <v>762852.75</v>
      </c>
      <c r="M55" s="82">
        <f t="shared" si="1"/>
        <v>3026616.5</v>
      </c>
      <c r="N55" s="95">
        <f t="shared" si="35"/>
        <v>1807733.4600000014</v>
      </c>
      <c r="O55" s="80">
        <f t="shared" si="35"/>
        <v>1708377.6100000013</v>
      </c>
      <c r="P55" s="80">
        <f t="shared" si="35"/>
        <v>1629100.2349999994</v>
      </c>
      <c r="Q55" s="80">
        <f t="shared" si="35"/>
        <v>1629100.2349999994</v>
      </c>
      <c r="R55" s="82">
        <f t="shared" si="3"/>
        <v>6774311.540000001</v>
      </c>
      <c r="S55" s="96">
        <f>'2025'!T57</f>
        <v>0</v>
      </c>
      <c r="T55" s="80">
        <f>Q55/3</f>
        <v>543033.41166666651</v>
      </c>
      <c r="U55" s="98">
        <f>R55+S55-T55</f>
        <v>6231278.1283333348</v>
      </c>
    </row>
    <row r="56" spans="1:21" ht="30.75" customHeight="1">
      <c r="A56" s="36"/>
      <c r="B56" s="16" t="s">
        <v>121</v>
      </c>
      <c r="C56" s="16" t="s">
        <v>37</v>
      </c>
      <c r="D56" s="42" t="s">
        <v>144</v>
      </c>
      <c r="E56" s="95">
        <v>42.72</v>
      </c>
      <c r="F56" s="80">
        <v>44.14</v>
      </c>
      <c r="G56" s="80">
        <v>40</v>
      </c>
      <c r="H56" s="80">
        <v>41.6</v>
      </c>
      <c r="I56" s="100">
        <v>311716</v>
      </c>
      <c r="J56" s="100">
        <v>290200</v>
      </c>
      <c r="K56" s="100">
        <v>309109</v>
      </c>
      <c r="L56" s="100">
        <v>309109</v>
      </c>
      <c r="M56" s="82">
        <f t="shared" si="1"/>
        <v>1220134</v>
      </c>
      <c r="N56" s="96">
        <f>I56*(E56-G56)</f>
        <v>847867.51999999967</v>
      </c>
      <c r="O56" s="101">
        <f>J56*(E56-G56)</f>
        <v>789343.99999999965</v>
      </c>
      <c r="P56" s="101">
        <f>(F56-H56)*K56</f>
        <v>785136.85999999975</v>
      </c>
      <c r="Q56" s="101">
        <f>(F56-H56)*L56</f>
        <v>785136.85999999975</v>
      </c>
      <c r="R56" s="82">
        <f t="shared" si="3"/>
        <v>3207485.2399999988</v>
      </c>
      <c r="S56" s="96"/>
      <c r="T56" s="97"/>
      <c r="U56" s="98"/>
    </row>
    <row r="57" spans="1:21" ht="30.75" customHeight="1">
      <c r="A57" s="36"/>
      <c r="B57" s="16" t="s">
        <v>121</v>
      </c>
      <c r="C57" s="16" t="s">
        <v>37</v>
      </c>
      <c r="D57" s="42" t="s">
        <v>145</v>
      </c>
      <c r="E57" s="95">
        <v>47.74</v>
      </c>
      <c r="F57" s="80">
        <v>49.33</v>
      </c>
      <c r="G57" s="80">
        <v>45.65</v>
      </c>
      <c r="H57" s="80">
        <v>47.47</v>
      </c>
      <c r="I57" s="100">
        <v>459266</v>
      </c>
      <c r="J57" s="100">
        <v>439729</v>
      </c>
      <c r="K57" s="100">
        <v>453743.75</v>
      </c>
      <c r="L57" s="100">
        <v>453743.75</v>
      </c>
      <c r="M57" s="82">
        <f t="shared" si="1"/>
        <v>1806482.5</v>
      </c>
      <c r="N57" s="96">
        <f>I57*(E57-G57)</f>
        <v>959865.94000000157</v>
      </c>
      <c r="O57" s="101">
        <f>J57*(E57-G57)</f>
        <v>919033.6100000015</v>
      </c>
      <c r="P57" s="101">
        <f>(F57-H57)*K57</f>
        <v>843963.37499999977</v>
      </c>
      <c r="Q57" s="101">
        <f>(F57-H57)*L57</f>
        <v>843963.37499999977</v>
      </c>
      <c r="R57" s="82">
        <f t="shared" si="3"/>
        <v>3566826.3000000026</v>
      </c>
      <c r="S57" s="96"/>
      <c r="T57" s="97"/>
      <c r="U57" s="98"/>
    </row>
    <row r="58" spans="1:21" ht="30.75" customHeight="1">
      <c r="A58" s="36" t="s">
        <v>258</v>
      </c>
      <c r="B58" s="37" t="s">
        <v>259</v>
      </c>
      <c r="C58" s="16"/>
      <c r="D58" s="42"/>
      <c r="E58" s="183"/>
      <c r="F58" s="184"/>
      <c r="G58" s="184"/>
      <c r="H58" s="184"/>
      <c r="I58" s="103">
        <f>SUM(I59:I60)</f>
        <v>11023</v>
      </c>
      <c r="J58" s="103">
        <f>SUM(J59:J60)</f>
        <v>8937</v>
      </c>
      <c r="K58" s="103">
        <f t="shared" ref="K58:L58" si="37">SUM(K59:K60)</f>
        <v>12327.5</v>
      </c>
      <c r="L58" s="103">
        <f t="shared" si="37"/>
        <v>12327.5</v>
      </c>
      <c r="M58" s="82">
        <f t="shared" si="1"/>
        <v>44615</v>
      </c>
      <c r="N58" s="95">
        <f>SUM(N59:N60)</f>
        <v>307096.48999999993</v>
      </c>
      <c r="O58" s="80">
        <f>SUM(O59:O60)</f>
        <v>249669.56999999995</v>
      </c>
      <c r="P58" s="80">
        <f t="shared" ref="P58:Q58" si="38">SUM(P59:P60)</f>
        <v>318171.11499999999</v>
      </c>
      <c r="Q58" s="80">
        <f t="shared" si="38"/>
        <v>318171.11499999999</v>
      </c>
      <c r="R58" s="82">
        <f t="shared" si="3"/>
        <v>1193108.2899999998</v>
      </c>
      <c r="S58" s="96">
        <f>'2025'!T60</f>
        <v>58092.562585258594</v>
      </c>
      <c r="T58" s="80">
        <f>Q58/3</f>
        <v>106057.03833333333</v>
      </c>
      <c r="U58" s="98">
        <f>R58+S58-T58</f>
        <v>1145143.8142519251</v>
      </c>
    </row>
    <row r="59" spans="1:21" ht="30.75" customHeight="1">
      <c r="A59" s="36"/>
      <c r="B59" s="16" t="s">
        <v>44</v>
      </c>
      <c r="C59" s="16" t="s">
        <v>260</v>
      </c>
      <c r="D59" s="42" t="s">
        <v>144</v>
      </c>
      <c r="E59" s="95">
        <v>110.06</v>
      </c>
      <c r="F59" s="80">
        <v>113.73</v>
      </c>
      <c r="G59" s="80">
        <v>92.43</v>
      </c>
      <c r="H59" s="80">
        <v>96.13</v>
      </c>
      <c r="I59" s="100">
        <v>5923</v>
      </c>
      <c r="J59" s="100">
        <v>4771</v>
      </c>
      <c r="K59" s="100">
        <v>7871</v>
      </c>
      <c r="L59" s="100">
        <v>7871</v>
      </c>
      <c r="M59" s="82">
        <f t="shared" si="1"/>
        <v>26436</v>
      </c>
      <c r="N59" s="96">
        <f>I59*(E59-G59)</f>
        <v>104422.48999999998</v>
      </c>
      <c r="O59" s="101">
        <f>J59*(E59-G59)</f>
        <v>84112.729999999981</v>
      </c>
      <c r="P59" s="101">
        <f>(F59-H59)*K59</f>
        <v>138529.60000000006</v>
      </c>
      <c r="Q59" s="101">
        <f>(F59-H59)*L59</f>
        <v>138529.60000000006</v>
      </c>
      <c r="R59" s="82">
        <f t="shared" si="3"/>
        <v>465594.42000000016</v>
      </c>
      <c r="S59" s="96"/>
      <c r="T59" s="97"/>
      <c r="U59" s="98"/>
    </row>
    <row r="60" spans="1:21" ht="30.75" customHeight="1">
      <c r="A60" s="36"/>
      <c r="B60" s="16" t="s">
        <v>44</v>
      </c>
      <c r="C60" s="16" t="s">
        <v>260</v>
      </c>
      <c r="D60" s="42" t="s">
        <v>145</v>
      </c>
      <c r="E60" s="95">
        <v>154.69</v>
      </c>
      <c r="F60" s="80">
        <v>159.85</v>
      </c>
      <c r="G60" s="80">
        <v>114.95</v>
      </c>
      <c r="H60" s="80">
        <v>119.54</v>
      </c>
      <c r="I60" s="100">
        <v>5100</v>
      </c>
      <c r="J60" s="100">
        <v>4166</v>
      </c>
      <c r="K60" s="100">
        <v>4456.5</v>
      </c>
      <c r="L60" s="100">
        <v>4456.5</v>
      </c>
      <c r="M60" s="82">
        <f t="shared" si="1"/>
        <v>18179</v>
      </c>
      <c r="N60" s="96">
        <f>I60*(E60-G60)</f>
        <v>202673.99999999997</v>
      </c>
      <c r="O60" s="101">
        <f>J60*(E60-G60)</f>
        <v>165556.83999999997</v>
      </c>
      <c r="P60" s="101">
        <f>(F60-H60)*K60</f>
        <v>179641.51499999996</v>
      </c>
      <c r="Q60" s="101">
        <f>(F60-H60)*L60</f>
        <v>179641.51499999996</v>
      </c>
      <c r="R60" s="82">
        <f t="shared" si="3"/>
        <v>727513.86999999988</v>
      </c>
      <c r="S60" s="96"/>
      <c r="T60" s="97"/>
      <c r="U60" s="98"/>
    </row>
    <row r="61" spans="1:21" ht="30.75" customHeight="1">
      <c r="A61" s="36" t="s">
        <v>120</v>
      </c>
      <c r="B61" s="37" t="s">
        <v>118</v>
      </c>
      <c r="C61" s="16"/>
      <c r="D61" s="42"/>
      <c r="E61" s="183"/>
      <c r="F61" s="184"/>
      <c r="G61" s="184"/>
      <c r="H61" s="184"/>
      <c r="I61" s="103">
        <f t="shared" ref="I61:J61" si="39">SUM(I62:I64)</f>
        <v>1552.4099999999999</v>
      </c>
      <c r="J61" s="103">
        <f t="shared" si="39"/>
        <v>1639.47</v>
      </c>
      <c r="K61" s="103">
        <f t="shared" ref="K61:L61" si="40">SUM(K62:K64)</f>
        <v>2490.75</v>
      </c>
      <c r="L61" s="103">
        <f t="shared" si="40"/>
        <v>2490.75</v>
      </c>
      <c r="M61" s="82">
        <f t="shared" si="1"/>
        <v>8173.38</v>
      </c>
      <c r="N61" s="96">
        <f>SUM(N62:N64)</f>
        <v>51196.712700000004</v>
      </c>
      <c r="O61" s="101">
        <f>SUM(O62:O64)</f>
        <v>53064.082200000012</v>
      </c>
      <c r="P61" s="101">
        <f t="shared" ref="P61:Q61" si="41">SUM(P62:P64)</f>
        <v>128416.76249999998</v>
      </c>
      <c r="Q61" s="101">
        <f t="shared" si="41"/>
        <v>128416.76249999998</v>
      </c>
      <c r="R61" s="82">
        <f t="shared" si="3"/>
        <v>361094.3199</v>
      </c>
      <c r="S61" s="96">
        <f>'2025'!T63</f>
        <v>32334.51809299647</v>
      </c>
      <c r="T61" s="97">
        <f>Q61/3</f>
        <v>42805.587499999994</v>
      </c>
      <c r="U61" s="98">
        <f>R61+S61-T61</f>
        <v>350623.25049299642</v>
      </c>
    </row>
    <row r="62" spans="1:21" ht="30.75" customHeight="1">
      <c r="A62" s="36"/>
      <c r="B62" s="16" t="s">
        <v>41</v>
      </c>
      <c r="C62" s="16" t="s">
        <v>166</v>
      </c>
      <c r="D62" s="42" t="s">
        <v>144</v>
      </c>
      <c r="E62" s="95">
        <v>82.55</v>
      </c>
      <c r="F62" s="80">
        <v>85.3</v>
      </c>
      <c r="G62" s="80">
        <v>75.25</v>
      </c>
      <c r="H62" s="80">
        <v>78.260000000000005</v>
      </c>
      <c r="I62" s="100">
        <v>659.14</v>
      </c>
      <c r="J62" s="100">
        <v>746.4</v>
      </c>
      <c r="K62" s="100">
        <v>786</v>
      </c>
      <c r="L62" s="100">
        <v>786</v>
      </c>
      <c r="M62" s="82">
        <f t="shared" si="1"/>
        <v>2977.54</v>
      </c>
      <c r="N62" s="96">
        <f>I62*(E62-G62)</f>
        <v>4811.7219999999979</v>
      </c>
      <c r="O62" s="101">
        <f>J62*(E62-G62)</f>
        <v>5448.7199999999975</v>
      </c>
      <c r="P62" s="101">
        <f>(F62-H62)*K62</f>
        <v>5533.4399999999941</v>
      </c>
      <c r="Q62" s="101">
        <f>(F62-H62)*L62</f>
        <v>5533.4399999999941</v>
      </c>
      <c r="R62" s="82">
        <f t="shared" si="3"/>
        <v>21327.321999999986</v>
      </c>
      <c r="S62" s="96"/>
      <c r="T62" s="97"/>
      <c r="U62" s="98"/>
    </row>
    <row r="63" spans="1:21" ht="30.75" customHeight="1">
      <c r="A63" s="36"/>
      <c r="B63" s="16" t="s">
        <v>41</v>
      </c>
      <c r="C63" s="16" t="s">
        <v>119</v>
      </c>
      <c r="D63" s="42" t="s">
        <v>144</v>
      </c>
      <c r="E63" s="95">
        <v>162.71</v>
      </c>
      <c r="F63" s="80">
        <v>168.13</v>
      </c>
      <c r="G63" s="80">
        <v>75.25</v>
      </c>
      <c r="H63" s="80">
        <v>78.260000000000005</v>
      </c>
      <c r="I63" s="100">
        <v>304.94</v>
      </c>
      <c r="J63" s="100">
        <v>327.87</v>
      </c>
      <c r="K63" s="100">
        <v>1160.75</v>
      </c>
      <c r="L63" s="100">
        <v>1160.75</v>
      </c>
      <c r="M63" s="82">
        <f t="shared" si="1"/>
        <v>2954.31</v>
      </c>
      <c r="N63" s="96">
        <f>I63*(E63-G63)</f>
        <v>26670.0524</v>
      </c>
      <c r="O63" s="101">
        <f>J63*(E63-G63)</f>
        <v>28675.510200000004</v>
      </c>
      <c r="P63" s="101">
        <f>(F63-H63)*K63</f>
        <v>104316.60249999999</v>
      </c>
      <c r="Q63" s="101">
        <f>(F63-H63)*L63</f>
        <v>104316.60249999999</v>
      </c>
      <c r="R63" s="82">
        <f t="shared" si="3"/>
        <v>263978.76759999996</v>
      </c>
      <c r="S63" s="96"/>
      <c r="T63" s="97"/>
      <c r="U63" s="98"/>
    </row>
    <row r="64" spans="1:21" ht="30.75" customHeight="1">
      <c r="A64" s="36"/>
      <c r="B64" s="16" t="s">
        <v>41</v>
      </c>
      <c r="C64" s="16" t="s">
        <v>167</v>
      </c>
      <c r="D64" s="42" t="s">
        <v>144</v>
      </c>
      <c r="E64" s="95">
        <v>108.76</v>
      </c>
      <c r="F64" s="80">
        <v>112.39</v>
      </c>
      <c r="G64" s="80">
        <v>75.25</v>
      </c>
      <c r="H64" s="80">
        <v>78.260000000000005</v>
      </c>
      <c r="I64" s="100">
        <v>588.33000000000004</v>
      </c>
      <c r="J64" s="100">
        <v>565.20000000000005</v>
      </c>
      <c r="K64" s="100">
        <v>544</v>
      </c>
      <c r="L64" s="100">
        <v>544</v>
      </c>
      <c r="M64" s="82">
        <f t="shared" si="1"/>
        <v>2241.5300000000002</v>
      </c>
      <c r="N64" s="96">
        <f>I64*(E64-G64)</f>
        <v>19714.938300000005</v>
      </c>
      <c r="O64" s="101">
        <f>J64*(E64-G64)</f>
        <v>18939.852000000006</v>
      </c>
      <c r="P64" s="101">
        <f>(F64-H64)*K64</f>
        <v>18566.719999999998</v>
      </c>
      <c r="Q64" s="101">
        <f>(F64-H64)*L64</f>
        <v>18566.719999999998</v>
      </c>
      <c r="R64" s="82">
        <f t="shared" si="3"/>
        <v>75788.23030000001</v>
      </c>
      <c r="S64" s="96"/>
      <c r="T64" s="97"/>
      <c r="U64" s="98"/>
    </row>
    <row r="65" spans="1:21" ht="30.75" customHeight="1">
      <c r="A65" s="36" t="s">
        <v>117</v>
      </c>
      <c r="B65" s="37" t="s">
        <v>116</v>
      </c>
      <c r="C65" s="16"/>
      <c r="D65" s="42"/>
      <c r="E65" s="183"/>
      <c r="F65" s="184"/>
      <c r="G65" s="184"/>
      <c r="H65" s="184"/>
      <c r="I65" s="103">
        <f t="shared" ref="I65:L65" si="42">SUM(I66)</f>
        <v>424.24</v>
      </c>
      <c r="J65" s="103">
        <f t="shared" si="42"/>
        <v>522.47</v>
      </c>
      <c r="K65" s="103">
        <f t="shared" si="42"/>
        <v>560</v>
      </c>
      <c r="L65" s="103">
        <f t="shared" si="42"/>
        <v>433</v>
      </c>
      <c r="M65" s="82">
        <f t="shared" si="1"/>
        <v>1939.71</v>
      </c>
      <c r="N65" s="95">
        <f>SUM(N66)</f>
        <v>56669.979199999994</v>
      </c>
      <c r="O65" s="80">
        <f>SUM(O66)</f>
        <v>69791.542600000001</v>
      </c>
      <c r="P65" s="80">
        <f t="shared" ref="P65:Q65" si="43">SUM(P66)</f>
        <v>77100.799999999988</v>
      </c>
      <c r="Q65" s="80">
        <f t="shared" si="43"/>
        <v>59615.439999999988</v>
      </c>
      <c r="R65" s="82">
        <f t="shared" si="3"/>
        <v>263177.76179999998</v>
      </c>
      <c r="S65" s="96">
        <f>'2025'!T67</f>
        <v>16824.3744511675</v>
      </c>
      <c r="T65" s="97">
        <f>Q65/3</f>
        <v>19871.813333333328</v>
      </c>
      <c r="U65" s="98">
        <f>R65+S65-T65</f>
        <v>260130.32291783413</v>
      </c>
    </row>
    <row r="66" spans="1:21" ht="30.75" customHeight="1">
      <c r="A66" s="36"/>
      <c r="B66" s="16" t="s">
        <v>67</v>
      </c>
      <c r="C66" s="16" t="s">
        <v>115</v>
      </c>
      <c r="D66" s="42" t="s">
        <v>144</v>
      </c>
      <c r="E66" s="95">
        <v>186.91</v>
      </c>
      <c r="F66" s="80">
        <v>193.14</v>
      </c>
      <c r="G66" s="80">
        <v>53.33</v>
      </c>
      <c r="H66" s="80">
        <v>55.46</v>
      </c>
      <c r="I66" s="100">
        <v>424.24</v>
      </c>
      <c r="J66" s="100">
        <v>522.47</v>
      </c>
      <c r="K66" s="100">
        <v>560</v>
      </c>
      <c r="L66" s="100">
        <v>433</v>
      </c>
      <c r="M66" s="82">
        <f t="shared" si="1"/>
        <v>1939.71</v>
      </c>
      <c r="N66" s="96">
        <f>I66*(E66-G66)</f>
        <v>56669.979199999994</v>
      </c>
      <c r="O66" s="101">
        <f>J66*(E66-G66)</f>
        <v>69791.542600000001</v>
      </c>
      <c r="P66" s="101">
        <f>(F66-H66)*K66</f>
        <v>77100.799999999988</v>
      </c>
      <c r="Q66" s="101">
        <f>(F66-H66)*L66</f>
        <v>59615.439999999988</v>
      </c>
      <c r="R66" s="82">
        <f t="shared" si="3"/>
        <v>263177.76179999998</v>
      </c>
      <c r="S66" s="96"/>
      <c r="T66" s="97"/>
      <c r="U66" s="98"/>
    </row>
    <row r="67" spans="1:21" ht="30.75" customHeight="1">
      <c r="A67" s="36" t="s">
        <v>168</v>
      </c>
      <c r="B67" s="37" t="s">
        <v>169</v>
      </c>
      <c r="C67" s="16"/>
      <c r="D67" s="42"/>
      <c r="E67" s="183"/>
      <c r="F67" s="184"/>
      <c r="G67" s="184"/>
      <c r="H67" s="184"/>
      <c r="I67" s="103">
        <f>SUM(I68:I71)</f>
        <v>49657.161</v>
      </c>
      <c r="J67" s="103">
        <f>SUM(J68:J71)</f>
        <v>47951.199000000001</v>
      </c>
      <c r="K67" s="103">
        <f t="shared" ref="K67:L67" si="44">SUM(K68:K71)</f>
        <v>60024</v>
      </c>
      <c r="L67" s="103">
        <f t="shared" si="44"/>
        <v>60027</v>
      </c>
      <c r="M67" s="82">
        <f t="shared" si="1"/>
        <v>217659.36</v>
      </c>
      <c r="N67" s="95">
        <f>SUM(N68:N71)</f>
        <v>1449378.8661699996</v>
      </c>
      <c r="O67" s="80">
        <f>SUM(O68:O71)</f>
        <v>1381769.0784999998</v>
      </c>
      <c r="P67" s="80">
        <f t="shared" ref="P67:Q67" si="45">SUM(P68:P71)</f>
        <v>1622210.7299999995</v>
      </c>
      <c r="Q67" s="80">
        <f t="shared" si="45"/>
        <v>1622352.6799999997</v>
      </c>
      <c r="R67" s="82">
        <f t="shared" si="3"/>
        <v>6075711.3546699984</v>
      </c>
      <c r="S67" s="96">
        <f>'2025'!T69</f>
        <v>313533.35879293008</v>
      </c>
      <c r="T67" s="97">
        <f>Q67/3</f>
        <v>540784.22666666657</v>
      </c>
      <c r="U67" s="98">
        <f>R67+S67-T67</f>
        <v>5848460.4867962617</v>
      </c>
    </row>
    <row r="68" spans="1:21" ht="30.75" customHeight="1">
      <c r="A68" s="36"/>
      <c r="B68" s="16" t="s">
        <v>276</v>
      </c>
      <c r="C68" s="16" t="s">
        <v>277</v>
      </c>
      <c r="D68" s="42" t="s">
        <v>144</v>
      </c>
      <c r="E68" s="95">
        <v>131.76</v>
      </c>
      <c r="F68" s="95">
        <v>131.76</v>
      </c>
      <c r="G68" s="80">
        <v>98.36</v>
      </c>
      <c r="H68" s="80">
        <v>102.29</v>
      </c>
      <c r="I68" s="100">
        <v>29481.451000000001</v>
      </c>
      <c r="J68" s="100">
        <v>27164.946</v>
      </c>
      <c r="K68" s="100">
        <v>35523</v>
      </c>
      <c r="L68" s="100">
        <v>35524</v>
      </c>
      <c r="M68" s="82">
        <f t="shared" si="1"/>
        <v>127693.397</v>
      </c>
      <c r="N68" s="96">
        <f>I68*(E68-G68)</f>
        <v>984680.46339999977</v>
      </c>
      <c r="O68" s="101">
        <f>J68*(E68-G68)</f>
        <v>907309.19639999978</v>
      </c>
      <c r="P68" s="101">
        <f>(F68-H68)*K68</f>
        <v>1046862.8099999995</v>
      </c>
      <c r="Q68" s="101">
        <f>(F68-H68)*L68</f>
        <v>1046892.2799999994</v>
      </c>
      <c r="R68" s="82">
        <f t="shared" si="3"/>
        <v>3985744.7497999985</v>
      </c>
      <c r="S68" s="96"/>
      <c r="T68" s="97"/>
      <c r="U68" s="98"/>
    </row>
    <row r="69" spans="1:21" ht="30.75" customHeight="1">
      <c r="A69" s="36"/>
      <c r="B69" s="16" t="s">
        <v>276</v>
      </c>
      <c r="C69" s="16" t="s">
        <v>278</v>
      </c>
      <c r="D69" s="42" t="s">
        <v>144</v>
      </c>
      <c r="E69" s="95">
        <v>131.76</v>
      </c>
      <c r="F69" s="95">
        <v>131.76</v>
      </c>
      <c r="G69" s="80">
        <v>30</v>
      </c>
      <c r="H69" s="80">
        <v>31.2</v>
      </c>
      <c r="I69" s="100">
        <v>120.536</v>
      </c>
      <c r="J69" s="100">
        <v>267.988</v>
      </c>
      <c r="K69" s="100">
        <v>452</v>
      </c>
      <c r="L69" s="100">
        <v>452</v>
      </c>
      <c r="M69" s="82">
        <f t="shared" si="1"/>
        <v>1292.5239999999999</v>
      </c>
      <c r="N69" s="96">
        <f>I69*(E69-G69)</f>
        <v>12265.743359999999</v>
      </c>
      <c r="O69" s="101">
        <f>J69*(E69-G69)</f>
        <v>27270.458879999998</v>
      </c>
      <c r="P69" s="101">
        <f>(F69-H69)*K69</f>
        <v>45453.119999999995</v>
      </c>
      <c r="Q69" s="101">
        <f>(F69-H69)*L69</f>
        <v>45453.119999999995</v>
      </c>
      <c r="R69" s="82">
        <f t="shared" si="3"/>
        <v>130442.44223999999</v>
      </c>
      <c r="S69" s="96"/>
      <c r="T69" s="97"/>
      <c r="U69" s="98"/>
    </row>
    <row r="70" spans="1:21" ht="30.75" customHeight="1">
      <c r="A70" s="36"/>
      <c r="B70" s="16" t="s">
        <v>276</v>
      </c>
      <c r="C70" s="16" t="s">
        <v>280</v>
      </c>
      <c r="D70" s="42" t="s">
        <v>145</v>
      </c>
      <c r="E70" s="95">
        <v>200.2</v>
      </c>
      <c r="F70" s="80">
        <v>209.61</v>
      </c>
      <c r="G70" s="80">
        <v>147.47</v>
      </c>
      <c r="H70" s="80">
        <v>153.37</v>
      </c>
      <c r="I70" s="100">
        <v>4787.027</v>
      </c>
      <c r="J70" s="100">
        <v>4501.6440000000002</v>
      </c>
      <c r="K70" s="100">
        <v>6591</v>
      </c>
      <c r="L70" s="100">
        <v>6593</v>
      </c>
      <c r="M70" s="82">
        <f t="shared" ref="M70:M133" si="46">I70+J70+K70+L70</f>
        <v>22472.671000000002</v>
      </c>
      <c r="N70" s="96">
        <f>I70*(E70-G70)</f>
        <v>252419.93370999995</v>
      </c>
      <c r="O70" s="101">
        <f>J70*(E70-G70)</f>
        <v>237371.68811999998</v>
      </c>
      <c r="P70" s="101">
        <f>(F70-H70)*K70</f>
        <v>370677.84000000008</v>
      </c>
      <c r="Q70" s="101">
        <f>(F70-H70)*L70</f>
        <v>370790.32000000007</v>
      </c>
      <c r="R70" s="82">
        <f t="shared" ref="R70:R133" si="47">N70+O70+P70+Q70</f>
        <v>1231259.7818300002</v>
      </c>
      <c r="S70" s="96"/>
      <c r="T70" s="97"/>
      <c r="U70" s="98"/>
    </row>
    <row r="71" spans="1:21" ht="30.75" customHeight="1">
      <c r="A71" s="36"/>
      <c r="B71" s="16" t="s">
        <v>276</v>
      </c>
      <c r="C71" s="16" t="s">
        <v>279</v>
      </c>
      <c r="D71" s="42" t="s">
        <v>145</v>
      </c>
      <c r="E71" s="95">
        <v>112.64</v>
      </c>
      <c r="F71" s="80">
        <v>112.64</v>
      </c>
      <c r="G71" s="80">
        <v>99.54</v>
      </c>
      <c r="H71" s="80">
        <v>103.52</v>
      </c>
      <c r="I71" s="100">
        <v>15268.146999999999</v>
      </c>
      <c r="J71" s="100">
        <v>16016.621000000001</v>
      </c>
      <c r="K71" s="100">
        <v>17458</v>
      </c>
      <c r="L71" s="100">
        <v>17458</v>
      </c>
      <c r="M71" s="82">
        <f t="shared" si="46"/>
        <v>66200.767999999996</v>
      </c>
      <c r="N71" s="96">
        <f>I71*(E71-G71)</f>
        <v>200012.72569999989</v>
      </c>
      <c r="O71" s="101">
        <f>J71*(E71-G71)</f>
        <v>209817.73509999993</v>
      </c>
      <c r="P71" s="101">
        <f>(F71-H71)*K71</f>
        <v>159216.96000000008</v>
      </c>
      <c r="Q71" s="101">
        <f>(F71-H71)*L71</f>
        <v>159216.96000000008</v>
      </c>
      <c r="R71" s="82">
        <f t="shared" si="47"/>
        <v>728264.38080000004</v>
      </c>
      <c r="S71" s="96"/>
      <c r="T71" s="97"/>
      <c r="U71" s="98"/>
    </row>
    <row r="72" spans="1:21" ht="30.75" customHeight="1">
      <c r="A72" s="36" t="s">
        <v>170</v>
      </c>
      <c r="B72" s="37" t="s">
        <v>171</v>
      </c>
      <c r="C72" s="16"/>
      <c r="D72" s="42"/>
      <c r="E72" s="183"/>
      <c r="F72" s="184"/>
      <c r="G72" s="184"/>
      <c r="H72" s="184"/>
      <c r="I72" s="103">
        <f t="shared" ref="I72:L72" si="48">SUM(I73:I74)</f>
        <v>6026.11</v>
      </c>
      <c r="J72" s="103">
        <f t="shared" si="48"/>
        <v>6031.2199999999993</v>
      </c>
      <c r="K72" s="103">
        <f t="shared" si="48"/>
        <v>5905.25</v>
      </c>
      <c r="L72" s="103">
        <f t="shared" si="48"/>
        <v>5905.25</v>
      </c>
      <c r="M72" s="82">
        <f t="shared" si="46"/>
        <v>23867.829999999998</v>
      </c>
      <c r="N72" s="96">
        <f>SUM(N73:N74)</f>
        <v>213219.65129999997</v>
      </c>
      <c r="O72" s="101">
        <f>SUM(O73:O74)</f>
        <v>213428.41509999998</v>
      </c>
      <c r="P72" s="101">
        <f t="shared" ref="P72:Q72" si="49">SUM(P73:P74)</f>
        <v>202600.87</v>
      </c>
      <c r="Q72" s="101">
        <f t="shared" si="49"/>
        <v>202600.87</v>
      </c>
      <c r="R72" s="82">
        <f t="shared" si="47"/>
        <v>831849.8064</v>
      </c>
      <c r="S72" s="96">
        <f>'2025'!T74</f>
        <v>50601.628958933325</v>
      </c>
      <c r="T72" s="97">
        <f>Q72/3</f>
        <v>67533.623333333337</v>
      </c>
      <c r="U72" s="98">
        <f>R72+S72-T72</f>
        <v>814917.8120256</v>
      </c>
    </row>
    <row r="73" spans="1:21" ht="30.75" customHeight="1">
      <c r="A73" s="36"/>
      <c r="B73" s="16" t="s">
        <v>335</v>
      </c>
      <c r="C73" s="16" t="s">
        <v>336</v>
      </c>
      <c r="D73" s="42" t="s">
        <v>144</v>
      </c>
      <c r="E73" s="95">
        <v>93.5</v>
      </c>
      <c r="F73" s="80">
        <v>93.5</v>
      </c>
      <c r="G73" s="80">
        <v>57.56</v>
      </c>
      <c r="H73" s="80">
        <v>59.86</v>
      </c>
      <c r="I73" s="100">
        <v>3500.74</v>
      </c>
      <c r="J73" s="100">
        <v>3524.7299999999996</v>
      </c>
      <c r="K73" s="100">
        <v>3609.75</v>
      </c>
      <c r="L73" s="100">
        <v>3609.75</v>
      </c>
      <c r="M73" s="82">
        <f t="shared" si="46"/>
        <v>14244.97</v>
      </c>
      <c r="N73" s="96">
        <f>I73*(E73-G73)</f>
        <v>125816.59559999999</v>
      </c>
      <c r="O73" s="101">
        <f>J73*(E73-G73)</f>
        <v>126678.79619999998</v>
      </c>
      <c r="P73" s="101">
        <f>(F73-H73)*K73</f>
        <v>121431.99</v>
      </c>
      <c r="Q73" s="101">
        <f>(F73-H73)*L73</f>
        <v>121431.99</v>
      </c>
      <c r="R73" s="82">
        <f t="shared" si="47"/>
        <v>495359.37179999996</v>
      </c>
      <c r="S73" s="96"/>
      <c r="T73" s="97"/>
      <c r="U73" s="98"/>
    </row>
    <row r="74" spans="1:21" ht="30.75" customHeight="1">
      <c r="A74" s="36"/>
      <c r="B74" s="16" t="s">
        <v>335</v>
      </c>
      <c r="C74" s="16" t="s">
        <v>336</v>
      </c>
      <c r="D74" s="42" t="s">
        <v>145</v>
      </c>
      <c r="E74" s="95">
        <v>94.45</v>
      </c>
      <c r="F74" s="80">
        <v>97.6</v>
      </c>
      <c r="G74" s="80">
        <v>59.84</v>
      </c>
      <c r="H74" s="80">
        <v>62.24</v>
      </c>
      <c r="I74" s="100">
        <v>2525.37</v>
      </c>
      <c r="J74" s="100">
        <v>2506.4899999999998</v>
      </c>
      <c r="K74" s="100">
        <v>2295.5</v>
      </c>
      <c r="L74" s="100">
        <v>2295.5</v>
      </c>
      <c r="M74" s="82">
        <f t="shared" si="46"/>
        <v>9622.86</v>
      </c>
      <c r="N74" s="96">
        <f>I74*(E74-G74)</f>
        <v>87403.055699999997</v>
      </c>
      <c r="O74" s="101">
        <f>J74*(E74-G74)</f>
        <v>86749.618899999987</v>
      </c>
      <c r="P74" s="101">
        <f>(F74-H74)*K74</f>
        <v>81168.879999999976</v>
      </c>
      <c r="Q74" s="101">
        <f>(F74-H74)*L74</f>
        <v>81168.879999999976</v>
      </c>
      <c r="R74" s="82">
        <f t="shared" si="47"/>
        <v>336490.43459999992</v>
      </c>
      <c r="S74" s="96"/>
      <c r="T74" s="97"/>
      <c r="U74" s="98"/>
    </row>
    <row r="75" spans="1:21" ht="30.75" customHeight="1">
      <c r="A75" s="36" t="s">
        <v>381</v>
      </c>
      <c r="B75" s="37" t="s">
        <v>382</v>
      </c>
      <c r="C75" s="16"/>
      <c r="D75" s="42"/>
      <c r="E75" s="95"/>
      <c r="F75" s="80"/>
      <c r="G75" s="80"/>
      <c r="H75" s="80"/>
      <c r="I75" s="103">
        <f>SUM(I76:I78)</f>
        <v>65642.998999999996</v>
      </c>
      <c r="J75" s="103">
        <f t="shared" ref="J75:K75" si="50">SUM(J76:J78)</f>
        <v>9154.0939999999991</v>
      </c>
      <c r="K75" s="103">
        <f t="shared" si="50"/>
        <v>84267.947</v>
      </c>
      <c r="L75" s="103">
        <f>SUM(L76:L78)</f>
        <v>84267.947</v>
      </c>
      <c r="M75" s="82">
        <f t="shared" si="46"/>
        <v>243332.98699999996</v>
      </c>
      <c r="N75" s="96">
        <f>SUM(N76:N78)</f>
        <v>107121.32740000046</v>
      </c>
      <c r="O75" s="96">
        <f>SUM(O76:O78)</f>
        <v>15527.806900000065</v>
      </c>
      <c r="P75" s="96">
        <f t="shared" ref="P75:Q75" si="51">SUM(P76:P78)</f>
        <v>0</v>
      </c>
      <c r="Q75" s="96">
        <f t="shared" si="51"/>
        <v>0</v>
      </c>
      <c r="R75" s="82">
        <f t="shared" si="47"/>
        <v>122649.13430000053</v>
      </c>
      <c r="S75" s="96">
        <f>'2025'!T77</f>
        <v>0</v>
      </c>
      <c r="T75" s="97">
        <f>Q75/3</f>
        <v>0</v>
      </c>
      <c r="U75" s="98">
        <f>R75+S75-T75</f>
        <v>122649.13430000053</v>
      </c>
    </row>
    <row r="76" spans="1:21" ht="30.75" customHeight="1">
      <c r="A76" s="36"/>
      <c r="B76" s="16" t="s">
        <v>41</v>
      </c>
      <c r="C76" s="16" t="s">
        <v>11</v>
      </c>
      <c r="D76" s="42" t="s">
        <v>144</v>
      </c>
      <c r="E76" s="95">
        <v>68.78</v>
      </c>
      <c r="F76" s="95">
        <v>68.78</v>
      </c>
      <c r="G76" s="80">
        <v>68.099999999999994</v>
      </c>
      <c r="H76" s="80">
        <v>68.78</v>
      </c>
      <c r="I76" s="176">
        <v>36444.826999999997</v>
      </c>
      <c r="J76" s="100">
        <v>4806.8869999999997</v>
      </c>
      <c r="K76" s="100">
        <v>46444.262999999999</v>
      </c>
      <c r="L76" s="100">
        <v>46444.262999999999</v>
      </c>
      <c r="M76" s="82">
        <f t="shared" si="46"/>
        <v>134140.24</v>
      </c>
      <c r="N76" s="96">
        <f>I76*(E76-G76)</f>
        <v>24782.482360000246</v>
      </c>
      <c r="O76" s="101">
        <f>J76*(E76-G76)</f>
        <v>3268.6831600000328</v>
      </c>
      <c r="P76" s="101">
        <f>(F76-H76)*K76</f>
        <v>0</v>
      </c>
      <c r="Q76" s="101">
        <f>(F76-H76)*L76</f>
        <v>0</v>
      </c>
      <c r="R76" s="82">
        <f t="shared" si="47"/>
        <v>28051.165520000279</v>
      </c>
      <c r="S76" s="96"/>
      <c r="T76" s="97"/>
      <c r="U76" s="98"/>
    </row>
    <row r="77" spans="1:21" ht="57.75" customHeight="1">
      <c r="A77" s="36"/>
      <c r="B77" s="16" t="s">
        <v>41</v>
      </c>
      <c r="C77" s="16" t="s">
        <v>383</v>
      </c>
      <c r="D77" s="42" t="s">
        <v>145</v>
      </c>
      <c r="E77" s="95">
        <v>98.06</v>
      </c>
      <c r="F77" s="80">
        <v>98.06</v>
      </c>
      <c r="G77" s="80">
        <v>95.24</v>
      </c>
      <c r="H77" s="80">
        <v>98.06</v>
      </c>
      <c r="I77" s="177">
        <v>0</v>
      </c>
      <c r="J77" s="100">
        <v>574.36500000000001</v>
      </c>
      <c r="K77" s="100">
        <v>8527.68</v>
      </c>
      <c r="L77" s="100">
        <v>8527.68</v>
      </c>
      <c r="M77" s="82">
        <f t="shared" si="46"/>
        <v>17629.724999999999</v>
      </c>
      <c r="N77" s="96">
        <f>I77*(E77-G77)</f>
        <v>0</v>
      </c>
      <c r="O77" s="101">
        <f>J77*(E77-G77)</f>
        <v>1619.7093000000043</v>
      </c>
      <c r="P77" s="101">
        <f>(F77-H77)*K77</f>
        <v>0</v>
      </c>
      <c r="Q77" s="101">
        <f>(F77-H77)*L77</f>
        <v>0</v>
      </c>
      <c r="R77" s="82">
        <f t="shared" si="47"/>
        <v>1619.7093000000043</v>
      </c>
      <c r="S77" s="96"/>
      <c r="T77" s="97"/>
      <c r="U77" s="98"/>
    </row>
    <row r="78" spans="1:21" ht="30.75" customHeight="1">
      <c r="A78" s="36"/>
      <c r="B78" s="16" t="s">
        <v>41</v>
      </c>
      <c r="C78" s="16" t="s">
        <v>384</v>
      </c>
      <c r="D78" s="42" t="s">
        <v>145</v>
      </c>
      <c r="E78" s="95">
        <v>98.06</v>
      </c>
      <c r="F78" s="80">
        <v>98.06</v>
      </c>
      <c r="G78" s="80">
        <v>95.24</v>
      </c>
      <c r="H78" s="80">
        <v>98.06</v>
      </c>
      <c r="I78" s="177">
        <v>29198.171999999999</v>
      </c>
      <c r="J78" s="100">
        <v>3772.8420000000001</v>
      </c>
      <c r="K78" s="100">
        <v>29296.004000000001</v>
      </c>
      <c r="L78" s="100">
        <v>29296.004000000001</v>
      </c>
      <c r="M78" s="82">
        <f t="shared" si="46"/>
        <v>91563.021999999997</v>
      </c>
      <c r="N78" s="96">
        <f>I78*(E78-G78)</f>
        <v>82338.845040000218</v>
      </c>
      <c r="O78" s="101">
        <f>J78*(E78-G78)</f>
        <v>10639.414440000028</v>
      </c>
      <c r="P78" s="101">
        <f>(F78-H78)*K78</f>
        <v>0</v>
      </c>
      <c r="Q78" s="101">
        <f>(F78-H78)*L78</f>
        <v>0</v>
      </c>
      <c r="R78" s="82">
        <f t="shared" si="47"/>
        <v>92978.259480000241</v>
      </c>
      <c r="S78" s="96"/>
      <c r="T78" s="97"/>
      <c r="U78" s="98"/>
    </row>
    <row r="79" spans="1:21" ht="30.75" customHeight="1">
      <c r="A79" s="36" t="s">
        <v>114</v>
      </c>
      <c r="B79" s="37" t="s">
        <v>113</v>
      </c>
      <c r="C79" s="16"/>
      <c r="D79" s="42"/>
      <c r="E79" s="183"/>
      <c r="F79" s="184"/>
      <c r="G79" s="184"/>
      <c r="H79" s="184"/>
      <c r="I79" s="103">
        <f t="shared" ref="I79:J79" si="52">SUM(I80:I81)</f>
        <v>1841.721</v>
      </c>
      <c r="J79" s="103">
        <f t="shared" si="52"/>
        <v>1431.5890000000002</v>
      </c>
      <c r="K79" s="103">
        <f t="shared" ref="K79:L79" si="53">SUM(K80:K81)</f>
        <v>3002</v>
      </c>
      <c r="L79" s="103">
        <f t="shared" si="53"/>
        <v>3002</v>
      </c>
      <c r="M79" s="82">
        <f t="shared" si="46"/>
        <v>9277.3100000000013</v>
      </c>
      <c r="N79" s="96">
        <f>SUM(N80:N81)</f>
        <v>375373.11641999998</v>
      </c>
      <c r="O79" s="101">
        <f>SUM(O80:O81)</f>
        <v>407161.21497999999</v>
      </c>
      <c r="P79" s="101">
        <f t="shared" ref="P79:Q79" si="54">SUM(P80:P81)</f>
        <v>464341.60000000003</v>
      </c>
      <c r="Q79" s="101">
        <f t="shared" si="54"/>
        <v>464341.60000000003</v>
      </c>
      <c r="R79" s="82">
        <f t="shared" si="47"/>
        <v>1711217.5314000002</v>
      </c>
      <c r="S79" s="96">
        <f>'2025'!T81</f>
        <v>130469.44652329</v>
      </c>
      <c r="T79" s="97">
        <f>Q79/3</f>
        <v>154780.53333333335</v>
      </c>
      <c r="U79" s="98">
        <f>R79+S79-T79</f>
        <v>1686906.4445899567</v>
      </c>
    </row>
    <row r="80" spans="1:21" ht="30.75" customHeight="1">
      <c r="A80" s="36"/>
      <c r="B80" s="16" t="s">
        <v>70</v>
      </c>
      <c r="C80" s="16" t="s">
        <v>172</v>
      </c>
      <c r="D80" s="42" t="s">
        <v>144</v>
      </c>
      <c r="E80" s="95">
        <v>107.59</v>
      </c>
      <c r="F80" s="80">
        <v>111.17</v>
      </c>
      <c r="G80" s="80">
        <v>62.37</v>
      </c>
      <c r="H80" s="80">
        <v>64.86</v>
      </c>
      <c r="I80" s="100">
        <v>1560.681</v>
      </c>
      <c r="J80" s="100">
        <v>1102.1190000000001</v>
      </c>
      <c r="K80" s="100">
        <v>2699</v>
      </c>
      <c r="L80" s="100">
        <v>2699</v>
      </c>
      <c r="M80" s="82">
        <f t="shared" si="46"/>
        <v>8060.8</v>
      </c>
      <c r="N80" s="96">
        <f>I80*(E80-G80)</f>
        <v>70573.994820000007</v>
      </c>
      <c r="O80" s="101">
        <f>J80*(E80-G80)</f>
        <v>49837.821180000014</v>
      </c>
      <c r="P80" s="101">
        <f>(F80-H80)*K80</f>
        <v>124990.69</v>
      </c>
      <c r="Q80" s="101">
        <f>(F80-H80)*L80</f>
        <v>124990.69</v>
      </c>
      <c r="R80" s="82">
        <f t="shared" si="47"/>
        <v>370393.196</v>
      </c>
      <c r="S80" s="96"/>
      <c r="T80" s="97"/>
      <c r="U80" s="98"/>
    </row>
    <row r="81" spans="1:21" ht="30.75" customHeight="1">
      <c r="A81" s="36"/>
      <c r="B81" s="16" t="s">
        <v>70</v>
      </c>
      <c r="C81" s="16" t="s">
        <v>342</v>
      </c>
      <c r="D81" s="42" t="s">
        <v>144</v>
      </c>
      <c r="E81" s="95">
        <v>1190.01</v>
      </c>
      <c r="F81" s="80">
        <v>1229.6500000000001</v>
      </c>
      <c r="G81" s="80">
        <v>105.47</v>
      </c>
      <c r="H81" s="80">
        <v>109.68</v>
      </c>
      <c r="I81" s="100">
        <v>281.03999999999996</v>
      </c>
      <c r="J81" s="100">
        <v>329.46999999999997</v>
      </c>
      <c r="K81" s="100">
        <v>303</v>
      </c>
      <c r="L81" s="100">
        <v>303</v>
      </c>
      <c r="M81" s="82">
        <f t="shared" si="46"/>
        <v>1216.51</v>
      </c>
      <c r="N81" s="96">
        <f>I81*(E81-G81)</f>
        <v>304799.12159999995</v>
      </c>
      <c r="O81" s="101">
        <f>J81*(E81-G81)</f>
        <v>357323.39379999996</v>
      </c>
      <c r="P81" s="101">
        <f>(F81-H81)*K81</f>
        <v>339350.91000000003</v>
      </c>
      <c r="Q81" s="101">
        <f>(F81-H81)*L81</f>
        <v>339350.91000000003</v>
      </c>
      <c r="R81" s="82">
        <f t="shared" si="47"/>
        <v>1340824.3354</v>
      </c>
      <c r="S81" s="96"/>
      <c r="T81" s="97"/>
      <c r="U81" s="98"/>
    </row>
    <row r="82" spans="1:21" ht="42" customHeight="1">
      <c r="A82" s="36" t="s">
        <v>112</v>
      </c>
      <c r="B82" s="37" t="s">
        <v>111</v>
      </c>
      <c r="C82" s="16"/>
      <c r="D82" s="42"/>
      <c r="E82" s="183"/>
      <c r="F82" s="184"/>
      <c r="G82" s="184"/>
      <c r="H82" s="184"/>
      <c r="I82" s="103">
        <f t="shared" ref="I82:L86" si="55">SUM(I83:I83)</f>
        <v>1082.202</v>
      </c>
      <c r="J82" s="103">
        <f t="shared" si="55"/>
        <v>1065.819</v>
      </c>
      <c r="K82" s="103">
        <f t="shared" ref="K82:L82" si="56">SUM(K83:K83)</f>
        <v>1796</v>
      </c>
      <c r="L82" s="103">
        <f t="shared" si="56"/>
        <v>1796</v>
      </c>
      <c r="M82" s="82">
        <f t="shared" si="46"/>
        <v>5740.0209999999997</v>
      </c>
      <c r="N82" s="96">
        <f>SUM(N83)</f>
        <v>146248.77828</v>
      </c>
      <c r="O82" s="101">
        <f>SUM(O83)</f>
        <v>144034.77965999997</v>
      </c>
      <c r="P82" s="101">
        <f t="shared" ref="P82:Q82" si="57">SUM(P83)</f>
        <v>249051.32000000004</v>
      </c>
      <c r="Q82" s="101">
        <f t="shared" si="57"/>
        <v>249051.32000000004</v>
      </c>
      <c r="R82" s="82">
        <f t="shared" si="47"/>
        <v>788386.1979400001</v>
      </c>
      <c r="S82" s="96">
        <f>'2025'!T84</f>
        <v>65789.947371739996</v>
      </c>
      <c r="T82" s="97">
        <f>Q82/3</f>
        <v>83017.106666666674</v>
      </c>
      <c r="U82" s="98">
        <f>R82+S82-T82</f>
        <v>771159.03864507342</v>
      </c>
    </row>
    <row r="83" spans="1:21" ht="30.75" customHeight="1">
      <c r="A83" s="36"/>
      <c r="B83" s="16" t="s">
        <v>92</v>
      </c>
      <c r="C83" s="16" t="s">
        <v>14</v>
      </c>
      <c r="D83" s="42" t="s">
        <v>144</v>
      </c>
      <c r="E83" s="95">
        <v>277.33999999999997</v>
      </c>
      <c r="F83" s="80">
        <v>286.56</v>
      </c>
      <c r="G83" s="80">
        <v>142.19999999999999</v>
      </c>
      <c r="H83" s="80">
        <v>147.88999999999999</v>
      </c>
      <c r="I83" s="100">
        <v>1082.202</v>
      </c>
      <c r="J83" s="100">
        <v>1065.819</v>
      </c>
      <c r="K83" s="100">
        <v>1796</v>
      </c>
      <c r="L83" s="100">
        <v>1796</v>
      </c>
      <c r="M83" s="82">
        <f t="shared" si="46"/>
        <v>5740.0209999999997</v>
      </c>
      <c r="N83" s="96">
        <f>I83*(E83-G83)</f>
        <v>146248.77828</v>
      </c>
      <c r="O83" s="101">
        <f>J83*(E83-G83)</f>
        <v>144034.77965999997</v>
      </c>
      <c r="P83" s="101">
        <f>(F83-H83)*K83</f>
        <v>249051.32000000004</v>
      </c>
      <c r="Q83" s="101">
        <f>(F83-H83)*L83</f>
        <v>249051.32000000004</v>
      </c>
      <c r="R83" s="82">
        <f t="shared" si="47"/>
        <v>788386.1979400001</v>
      </c>
      <c r="S83" s="96"/>
      <c r="T83" s="97"/>
      <c r="U83" s="98"/>
    </row>
    <row r="84" spans="1:21" ht="33.75" customHeight="1">
      <c r="A84" s="36" t="s">
        <v>270</v>
      </c>
      <c r="B84" s="37" t="s">
        <v>110</v>
      </c>
      <c r="C84" s="16"/>
      <c r="D84" s="42"/>
      <c r="E84" s="183"/>
      <c r="F84" s="184"/>
      <c r="G84" s="184"/>
      <c r="H84" s="184"/>
      <c r="I84" s="103">
        <f t="shared" si="55"/>
        <v>1022.383</v>
      </c>
      <c r="J84" s="103">
        <f t="shared" si="55"/>
        <v>1203.5700000000002</v>
      </c>
      <c r="K84" s="103">
        <f t="shared" ref="K84:L84" si="58">SUM(K85:K85)</f>
        <v>1313.5</v>
      </c>
      <c r="L84" s="103">
        <f t="shared" si="58"/>
        <v>1100</v>
      </c>
      <c r="M84" s="82">
        <f t="shared" si="46"/>
        <v>4639.4530000000004</v>
      </c>
      <c r="N84" s="96">
        <f>SUM(N85)</f>
        <v>63305.955360000022</v>
      </c>
      <c r="O84" s="101">
        <f>SUM(O85)</f>
        <v>74525.054400000023</v>
      </c>
      <c r="P84" s="101">
        <f t="shared" ref="P84:Q84" si="59">SUM(P85)</f>
        <v>82789.904999999999</v>
      </c>
      <c r="Q84" s="101">
        <f t="shared" si="59"/>
        <v>69333</v>
      </c>
      <c r="R84" s="82">
        <f t="shared" si="47"/>
        <v>289953.91476000007</v>
      </c>
      <c r="S84" s="96">
        <f>'2025'!T86</f>
        <v>15891.621903666672</v>
      </c>
      <c r="T84" s="97">
        <f>Q84/3</f>
        <v>23111</v>
      </c>
      <c r="U84" s="98">
        <f>R84+S84-T84</f>
        <v>282734.53666366672</v>
      </c>
    </row>
    <row r="85" spans="1:21" ht="30.75" customHeight="1">
      <c r="A85" s="36"/>
      <c r="B85" s="16" t="s">
        <v>92</v>
      </c>
      <c r="C85" s="16" t="s">
        <v>271</v>
      </c>
      <c r="D85" s="42" t="s">
        <v>144</v>
      </c>
      <c r="E85" s="95">
        <v>204.12</v>
      </c>
      <c r="F85" s="80">
        <v>210.92</v>
      </c>
      <c r="G85" s="80">
        <v>142.19999999999999</v>
      </c>
      <c r="H85" s="80">
        <v>147.88999999999999</v>
      </c>
      <c r="I85" s="100">
        <v>1022.383</v>
      </c>
      <c r="J85" s="100">
        <v>1203.5700000000002</v>
      </c>
      <c r="K85" s="100">
        <v>1313.5</v>
      </c>
      <c r="L85" s="100">
        <v>1100</v>
      </c>
      <c r="M85" s="82">
        <f t="shared" si="46"/>
        <v>4639.4530000000004</v>
      </c>
      <c r="N85" s="96">
        <f>I85*(E85-G85)</f>
        <v>63305.955360000022</v>
      </c>
      <c r="O85" s="101">
        <f>J85*(E85-G85)</f>
        <v>74525.054400000023</v>
      </c>
      <c r="P85" s="101">
        <f>(F85-H85)*K85</f>
        <v>82789.904999999999</v>
      </c>
      <c r="Q85" s="101">
        <f>(F85-H85)*L85</f>
        <v>69333</v>
      </c>
      <c r="R85" s="82">
        <f t="shared" si="47"/>
        <v>289953.91476000007</v>
      </c>
      <c r="S85" s="96"/>
      <c r="T85" s="97"/>
      <c r="U85" s="98"/>
    </row>
    <row r="86" spans="1:21" ht="44.25" customHeight="1">
      <c r="A86" s="36" t="s">
        <v>268</v>
      </c>
      <c r="B86" s="37" t="s">
        <v>269</v>
      </c>
      <c r="C86" s="16"/>
      <c r="D86" s="42"/>
      <c r="E86" s="183"/>
      <c r="F86" s="184"/>
      <c r="G86" s="184"/>
      <c r="H86" s="184"/>
      <c r="I86" s="103">
        <f t="shared" si="55"/>
        <v>2657.28</v>
      </c>
      <c r="J86" s="103">
        <f t="shared" si="55"/>
        <v>2683.27</v>
      </c>
      <c r="K86" s="103">
        <f t="shared" si="55"/>
        <v>2701.25</v>
      </c>
      <c r="L86" s="103">
        <f t="shared" si="55"/>
        <v>2701.25</v>
      </c>
      <c r="M86" s="82">
        <f t="shared" si="46"/>
        <v>10743.05</v>
      </c>
      <c r="N86" s="96">
        <f>SUM(N87)</f>
        <v>47804.467200000028</v>
      </c>
      <c r="O86" s="101">
        <f>SUM(O87)</f>
        <v>48272.027300000023</v>
      </c>
      <c r="P86" s="101">
        <f t="shared" ref="P86:Q86" si="60">SUM(P87)</f>
        <v>47866.149999999994</v>
      </c>
      <c r="Q86" s="101">
        <f t="shared" si="60"/>
        <v>47866.149999999994</v>
      </c>
      <c r="R86" s="82">
        <f t="shared" si="47"/>
        <v>191808.79450000005</v>
      </c>
      <c r="S86" s="96">
        <f>'2025'!T88</f>
        <v>4039.5939424562516</v>
      </c>
      <c r="T86" s="97">
        <f>Q86/3</f>
        <v>15955.383333333331</v>
      </c>
      <c r="U86" s="98">
        <f>R86+S86-T86</f>
        <v>179893.00510912295</v>
      </c>
    </row>
    <row r="87" spans="1:21" ht="30.75" customHeight="1">
      <c r="A87" s="36"/>
      <c r="B87" s="16" t="s">
        <v>92</v>
      </c>
      <c r="C87" s="16"/>
      <c r="D87" s="42" t="s">
        <v>144</v>
      </c>
      <c r="E87" s="95">
        <v>148.34</v>
      </c>
      <c r="F87" s="80">
        <v>153.28</v>
      </c>
      <c r="G87" s="80">
        <v>130.35</v>
      </c>
      <c r="H87" s="80">
        <v>135.56</v>
      </c>
      <c r="I87" s="176">
        <v>2657.28</v>
      </c>
      <c r="J87" s="104">
        <v>2683.27</v>
      </c>
      <c r="K87" s="100">
        <v>2701.25</v>
      </c>
      <c r="L87" s="100">
        <v>2701.25</v>
      </c>
      <c r="M87" s="82">
        <f t="shared" si="46"/>
        <v>10743.05</v>
      </c>
      <c r="N87" s="96">
        <f>I87*(E87-G87)</f>
        <v>47804.467200000028</v>
      </c>
      <c r="O87" s="101">
        <f>J87*(E87-G87)</f>
        <v>48272.027300000023</v>
      </c>
      <c r="P87" s="101">
        <f>(F87-H87)*K87</f>
        <v>47866.149999999994</v>
      </c>
      <c r="Q87" s="101">
        <f>(F87-H87)*L87</f>
        <v>47866.149999999994</v>
      </c>
      <c r="R87" s="82">
        <f t="shared" si="47"/>
        <v>191808.79450000005</v>
      </c>
      <c r="S87" s="96"/>
      <c r="T87" s="97"/>
      <c r="U87" s="98"/>
    </row>
    <row r="88" spans="1:21" ht="42.75" customHeight="1">
      <c r="A88" s="36" t="s">
        <v>109</v>
      </c>
      <c r="B88" s="37" t="s">
        <v>108</v>
      </c>
      <c r="C88" s="16"/>
      <c r="D88" s="42"/>
      <c r="E88" s="183"/>
      <c r="F88" s="184"/>
      <c r="G88" s="184"/>
      <c r="H88" s="184"/>
      <c r="I88" s="103">
        <f>SUM(I89)</f>
        <v>78.596000000000004</v>
      </c>
      <c r="J88" s="103">
        <f>SUM(J89)</f>
        <v>78.16</v>
      </c>
      <c r="K88" s="103">
        <f t="shared" ref="K88:L88" si="61">SUM(K89)</f>
        <v>95.5</v>
      </c>
      <c r="L88" s="103">
        <f t="shared" si="61"/>
        <v>95.5</v>
      </c>
      <c r="M88" s="82">
        <f t="shared" si="46"/>
        <v>347.75599999999997</v>
      </c>
      <c r="N88" s="95">
        <f>SUM(N89)</f>
        <v>5451.418560000001</v>
      </c>
      <c r="O88" s="80">
        <f>SUM(O89)</f>
        <v>5421.1776000000009</v>
      </c>
      <c r="P88" s="80">
        <f t="shared" ref="P88:Q88" si="62">SUM(P89)</f>
        <v>6753.76</v>
      </c>
      <c r="Q88" s="80">
        <f t="shared" si="62"/>
        <v>6753.76</v>
      </c>
      <c r="R88" s="82">
        <f t="shared" si="47"/>
        <v>24380.116160000005</v>
      </c>
      <c r="S88" s="96">
        <f>'2025'!T90</f>
        <v>1591.472915072917</v>
      </c>
      <c r="T88" s="97">
        <f>Q88/3</f>
        <v>2251.2533333333336</v>
      </c>
      <c r="U88" s="98">
        <f>R88+S88-T88</f>
        <v>23720.335741739589</v>
      </c>
    </row>
    <row r="89" spans="1:21" ht="30.75" customHeight="1">
      <c r="A89" s="36"/>
      <c r="B89" s="16" t="s">
        <v>92</v>
      </c>
      <c r="C89" s="16" t="s">
        <v>173</v>
      </c>
      <c r="D89" s="42" t="s">
        <v>144</v>
      </c>
      <c r="E89" s="95">
        <v>212.75</v>
      </c>
      <c r="F89" s="80">
        <v>219.84</v>
      </c>
      <c r="G89" s="80">
        <v>143.38999999999999</v>
      </c>
      <c r="H89" s="80">
        <v>149.12</v>
      </c>
      <c r="I89" s="100">
        <v>78.596000000000004</v>
      </c>
      <c r="J89" s="100">
        <v>78.16</v>
      </c>
      <c r="K89" s="100">
        <v>95.5</v>
      </c>
      <c r="L89" s="100">
        <v>95.5</v>
      </c>
      <c r="M89" s="82">
        <f t="shared" si="46"/>
        <v>347.75599999999997</v>
      </c>
      <c r="N89" s="96">
        <f>I89*(E89-G89)</f>
        <v>5451.418560000001</v>
      </c>
      <c r="O89" s="101">
        <f>J89*(E89-G89)</f>
        <v>5421.1776000000009</v>
      </c>
      <c r="P89" s="101">
        <f>(F89-H89)*K89</f>
        <v>6753.76</v>
      </c>
      <c r="Q89" s="101">
        <f>(F89-H89)*L89</f>
        <v>6753.76</v>
      </c>
      <c r="R89" s="82">
        <f t="shared" si="47"/>
        <v>24380.116160000005</v>
      </c>
      <c r="S89" s="96"/>
      <c r="T89" s="97"/>
      <c r="U89" s="98"/>
    </row>
    <row r="90" spans="1:21" ht="42.75" customHeight="1">
      <c r="A90" s="36" t="s">
        <v>107</v>
      </c>
      <c r="B90" s="37" t="s">
        <v>30</v>
      </c>
      <c r="C90" s="16"/>
      <c r="D90" s="42"/>
      <c r="E90" s="183"/>
      <c r="F90" s="184"/>
      <c r="G90" s="184"/>
      <c r="H90" s="184"/>
      <c r="I90" s="103">
        <f t="shared" ref="I90:L90" si="63">SUM(I91)</f>
        <v>325.964</v>
      </c>
      <c r="J90" s="103">
        <f t="shared" si="63"/>
        <v>357.02499999999998</v>
      </c>
      <c r="K90" s="103">
        <f t="shared" si="63"/>
        <v>550</v>
      </c>
      <c r="L90" s="103">
        <f t="shared" si="63"/>
        <v>456</v>
      </c>
      <c r="M90" s="82">
        <f t="shared" si="46"/>
        <v>1688.989</v>
      </c>
      <c r="N90" s="96">
        <f>SUM(N91)</f>
        <v>24166.970960000006</v>
      </c>
      <c r="O90" s="101">
        <f>SUM(O91)</f>
        <v>26469.833500000004</v>
      </c>
      <c r="P90" s="101">
        <f t="shared" ref="P90:Q90" si="64">SUM(P91)</f>
        <v>41613.000000000015</v>
      </c>
      <c r="Q90" s="101">
        <f t="shared" si="64"/>
        <v>34500.960000000014</v>
      </c>
      <c r="R90" s="82">
        <f t="shared" si="47"/>
        <v>126750.76446000003</v>
      </c>
      <c r="S90" s="96">
        <f>'2025'!T92</f>
        <v>8276.050353640001</v>
      </c>
      <c r="T90" s="97">
        <f>Q90/3</f>
        <v>11500.320000000005</v>
      </c>
      <c r="U90" s="98">
        <f>R90+S90-T90</f>
        <v>123526.49481364002</v>
      </c>
    </row>
    <row r="91" spans="1:21" ht="33" customHeight="1">
      <c r="A91" s="36"/>
      <c r="B91" s="16" t="s">
        <v>174</v>
      </c>
      <c r="C91" s="16" t="s">
        <v>31</v>
      </c>
      <c r="D91" s="42" t="s">
        <v>144</v>
      </c>
      <c r="E91" s="95">
        <v>216.34</v>
      </c>
      <c r="F91" s="80">
        <v>223.55</v>
      </c>
      <c r="G91" s="80">
        <v>142.19999999999999</v>
      </c>
      <c r="H91" s="80">
        <v>147.88999999999999</v>
      </c>
      <c r="I91" s="100">
        <v>325.964</v>
      </c>
      <c r="J91" s="100">
        <v>357.02499999999998</v>
      </c>
      <c r="K91" s="100">
        <v>550</v>
      </c>
      <c r="L91" s="100">
        <v>456</v>
      </c>
      <c r="M91" s="82">
        <f t="shared" si="46"/>
        <v>1688.989</v>
      </c>
      <c r="N91" s="96">
        <f>I91*(E91-G91)</f>
        <v>24166.970960000006</v>
      </c>
      <c r="O91" s="101">
        <f>J91*(E91-G91)</f>
        <v>26469.833500000004</v>
      </c>
      <c r="P91" s="101">
        <f>(F91-H91)*K91</f>
        <v>41613.000000000015</v>
      </c>
      <c r="Q91" s="101">
        <f>(F91-H91)*L91</f>
        <v>34500.960000000014</v>
      </c>
      <c r="R91" s="82">
        <f t="shared" si="47"/>
        <v>126750.76446000003</v>
      </c>
      <c r="S91" s="96"/>
      <c r="T91" s="97"/>
      <c r="U91" s="98"/>
    </row>
    <row r="92" spans="1:21" ht="30.75" customHeight="1">
      <c r="A92" s="36" t="s">
        <v>105</v>
      </c>
      <c r="B92" s="37" t="s">
        <v>106</v>
      </c>
      <c r="C92" s="16"/>
      <c r="D92" s="42"/>
      <c r="E92" s="183"/>
      <c r="F92" s="184"/>
      <c r="G92" s="184"/>
      <c r="H92" s="184"/>
      <c r="I92" s="103">
        <f t="shared" ref="I92" si="65">SUM(I93:I103)</f>
        <v>44885.629000000001</v>
      </c>
      <c r="J92" s="103">
        <f>SUM(J93:J103)</f>
        <v>42500.998999999996</v>
      </c>
      <c r="K92" s="103">
        <f t="shared" ref="K92" si="66">SUM(K93:K103)</f>
        <v>30392.125</v>
      </c>
      <c r="L92" s="103">
        <f>SUM(L93:L103)</f>
        <v>30583.125</v>
      </c>
      <c r="M92" s="82">
        <f t="shared" si="46"/>
        <v>148361.878</v>
      </c>
      <c r="N92" s="96">
        <f>SUM(N93:N103)</f>
        <v>833934.34449000005</v>
      </c>
      <c r="O92" s="101">
        <f>SUM(O93:O103)</f>
        <v>786432.90625999996</v>
      </c>
      <c r="P92" s="101">
        <f t="shared" ref="P92:Q92" si="67">SUM(P93:P103)</f>
        <v>548862.75665</v>
      </c>
      <c r="Q92" s="101">
        <f t="shared" si="67"/>
        <v>555711.37664999999</v>
      </c>
      <c r="R92" s="82">
        <f t="shared" si="47"/>
        <v>2724941.38405</v>
      </c>
      <c r="S92" s="96">
        <f>'2025'!T94</f>
        <v>118864.93613944034</v>
      </c>
      <c r="T92" s="97">
        <f>Q92/3</f>
        <v>185237.12555</v>
      </c>
      <c r="U92" s="98">
        <f>R92+S92-T92</f>
        <v>2658569.1946394402</v>
      </c>
    </row>
    <row r="93" spans="1:21" ht="38.25" customHeight="1">
      <c r="A93" s="36"/>
      <c r="B93" s="16" t="s">
        <v>41</v>
      </c>
      <c r="C93" s="16" t="s">
        <v>11</v>
      </c>
      <c r="D93" s="42" t="s">
        <v>175</v>
      </c>
      <c r="E93" s="95">
        <v>68.78</v>
      </c>
      <c r="F93" s="80">
        <v>68.78</v>
      </c>
      <c r="G93" s="80">
        <v>68.099999999999994</v>
      </c>
      <c r="H93" s="80">
        <v>68.78</v>
      </c>
      <c r="I93" s="100">
        <v>62.004000000000005</v>
      </c>
      <c r="J93" s="100">
        <v>303.63799999999998</v>
      </c>
      <c r="K93" s="100">
        <v>118</v>
      </c>
      <c r="L93" s="100">
        <v>116</v>
      </c>
      <c r="M93" s="82">
        <f t="shared" si="46"/>
        <v>599.64200000000005</v>
      </c>
      <c r="N93" s="96">
        <f t="shared" ref="N93:N103" si="68">I93*(E93-G93)</f>
        <v>42.162720000000427</v>
      </c>
      <c r="O93" s="101">
        <f t="shared" ref="O93:O103" si="69">J93*(E93-G93)</f>
        <v>206.47384000000204</v>
      </c>
      <c r="P93" s="101">
        <f t="shared" ref="P93:P101" si="70">(F93-H93)*K93</f>
        <v>0</v>
      </c>
      <c r="Q93" s="101">
        <f t="shared" ref="Q93:Q101" si="71">(F93-H93)*L93</f>
        <v>0</v>
      </c>
      <c r="R93" s="82">
        <f t="shared" si="47"/>
        <v>248.63656000000248</v>
      </c>
      <c r="S93" s="96"/>
      <c r="T93" s="97"/>
      <c r="U93" s="98"/>
    </row>
    <row r="94" spans="1:21" ht="38.25" customHeight="1">
      <c r="A94" s="36"/>
      <c r="B94" s="16" t="s">
        <v>72</v>
      </c>
      <c r="C94" s="16" t="s">
        <v>78</v>
      </c>
      <c r="D94" s="42" t="s">
        <v>175</v>
      </c>
      <c r="E94" s="95">
        <v>66.11</v>
      </c>
      <c r="F94" s="80">
        <v>68.31</v>
      </c>
      <c r="G94" s="80">
        <v>60.23</v>
      </c>
      <c r="H94" s="80">
        <v>62.64</v>
      </c>
      <c r="I94" s="176">
        <v>9</v>
      </c>
      <c r="J94" s="104">
        <v>9</v>
      </c>
      <c r="K94" s="100">
        <v>10</v>
      </c>
      <c r="L94" s="100">
        <v>10</v>
      </c>
      <c r="M94" s="82">
        <f t="shared" si="46"/>
        <v>38</v>
      </c>
      <c r="N94" s="96">
        <f t="shared" si="68"/>
        <v>52.920000000000023</v>
      </c>
      <c r="O94" s="101">
        <f t="shared" si="69"/>
        <v>52.920000000000023</v>
      </c>
      <c r="P94" s="101">
        <f t="shared" si="70"/>
        <v>56.700000000000017</v>
      </c>
      <c r="Q94" s="101">
        <f t="shared" si="71"/>
        <v>56.700000000000017</v>
      </c>
      <c r="R94" s="82">
        <f t="shared" si="47"/>
        <v>219.24000000000009</v>
      </c>
      <c r="S94" s="96"/>
      <c r="T94" s="97"/>
      <c r="U94" s="98"/>
    </row>
    <row r="95" spans="1:21" ht="39" customHeight="1">
      <c r="A95" s="36"/>
      <c r="B95" s="16" t="s">
        <v>70</v>
      </c>
      <c r="C95" s="16" t="s">
        <v>176</v>
      </c>
      <c r="D95" s="42" t="s">
        <v>175</v>
      </c>
      <c r="E95" s="95">
        <v>66.11</v>
      </c>
      <c r="F95" s="80">
        <v>68.31</v>
      </c>
      <c r="G95" s="80">
        <v>60.23</v>
      </c>
      <c r="H95" s="80">
        <v>62.64</v>
      </c>
      <c r="I95" s="100">
        <v>1402.1559999999999</v>
      </c>
      <c r="J95" s="100">
        <v>1170.74</v>
      </c>
      <c r="K95" s="100">
        <v>1375.25</v>
      </c>
      <c r="L95" s="100">
        <v>1375.25</v>
      </c>
      <c r="M95" s="82">
        <f t="shared" si="46"/>
        <v>5323.3959999999997</v>
      </c>
      <c r="N95" s="96">
        <f t="shared" si="68"/>
        <v>8244.6772800000035</v>
      </c>
      <c r="O95" s="101">
        <f t="shared" si="69"/>
        <v>6883.9512000000032</v>
      </c>
      <c r="P95" s="101">
        <f t="shared" si="70"/>
        <v>7797.6675000000023</v>
      </c>
      <c r="Q95" s="101">
        <f t="shared" si="71"/>
        <v>7797.6675000000023</v>
      </c>
      <c r="R95" s="82">
        <f t="shared" si="47"/>
        <v>30723.963480000013</v>
      </c>
      <c r="S95" s="96"/>
      <c r="T95" s="97"/>
      <c r="U95" s="98"/>
    </row>
    <row r="96" spans="1:21" ht="38.25" customHeight="1">
      <c r="A96" s="36"/>
      <c r="B96" s="16" t="s">
        <v>70</v>
      </c>
      <c r="C96" s="16" t="s">
        <v>177</v>
      </c>
      <c r="D96" s="42" t="s">
        <v>175</v>
      </c>
      <c r="E96" s="95">
        <v>107</v>
      </c>
      <c r="F96" s="80">
        <v>110.57</v>
      </c>
      <c r="G96" s="80">
        <v>72.290000000000006</v>
      </c>
      <c r="H96" s="80">
        <v>75.180000000000007</v>
      </c>
      <c r="I96" s="100">
        <v>1461.2130000000002</v>
      </c>
      <c r="J96" s="100">
        <v>1216.04</v>
      </c>
      <c r="K96" s="100">
        <v>1610.75</v>
      </c>
      <c r="L96" s="100">
        <v>1610.75</v>
      </c>
      <c r="M96" s="82">
        <f t="shared" si="46"/>
        <v>5898.7530000000006</v>
      </c>
      <c r="N96" s="96">
        <f t="shared" si="68"/>
        <v>50718.703229999999</v>
      </c>
      <c r="O96" s="101">
        <f t="shared" si="69"/>
        <v>42208.748399999989</v>
      </c>
      <c r="P96" s="101">
        <f t="shared" si="70"/>
        <v>57004.442499999976</v>
      </c>
      <c r="Q96" s="101">
        <f t="shared" si="71"/>
        <v>57004.442499999976</v>
      </c>
      <c r="R96" s="82">
        <f t="shared" si="47"/>
        <v>206936.33662999995</v>
      </c>
      <c r="S96" s="96"/>
      <c r="T96" s="97"/>
      <c r="U96" s="98"/>
    </row>
    <row r="97" spans="1:21" ht="41.25" customHeight="1">
      <c r="A97" s="36"/>
      <c r="B97" s="16" t="s">
        <v>56</v>
      </c>
      <c r="C97" s="16" t="s">
        <v>55</v>
      </c>
      <c r="D97" s="42" t="s">
        <v>175</v>
      </c>
      <c r="E97" s="95">
        <v>66.11</v>
      </c>
      <c r="F97" s="80">
        <v>68.31</v>
      </c>
      <c r="G97" s="80">
        <v>46.95</v>
      </c>
      <c r="H97" s="80">
        <v>48.83</v>
      </c>
      <c r="I97" s="100">
        <v>1983.9549999999999</v>
      </c>
      <c r="J97" s="100">
        <v>1769.4410000000003</v>
      </c>
      <c r="K97" s="100">
        <v>1310.5</v>
      </c>
      <c r="L97" s="100">
        <v>1310.5</v>
      </c>
      <c r="M97" s="82">
        <f t="shared" si="46"/>
        <v>6374.3960000000006</v>
      </c>
      <c r="N97" s="96">
        <f t="shared" si="68"/>
        <v>38012.577799999992</v>
      </c>
      <c r="O97" s="101">
        <f t="shared" si="69"/>
        <v>33902.489560000002</v>
      </c>
      <c r="P97" s="101">
        <f t="shared" si="70"/>
        <v>25528.540000000005</v>
      </c>
      <c r="Q97" s="101">
        <f t="shared" si="71"/>
        <v>25528.540000000005</v>
      </c>
      <c r="R97" s="82">
        <f t="shared" si="47"/>
        <v>122972.14736</v>
      </c>
      <c r="S97" s="96"/>
      <c r="T97" s="97"/>
      <c r="U97" s="98"/>
    </row>
    <row r="98" spans="1:21" ht="30.75" customHeight="1">
      <c r="A98" s="36"/>
      <c r="B98" s="16" t="s">
        <v>10</v>
      </c>
      <c r="C98" s="16" t="s">
        <v>37</v>
      </c>
      <c r="D98" s="42" t="s">
        <v>144</v>
      </c>
      <c r="E98" s="95">
        <v>66.11</v>
      </c>
      <c r="F98" s="80">
        <v>68.31</v>
      </c>
      <c r="G98" s="80">
        <v>51.18</v>
      </c>
      <c r="H98" s="80">
        <v>53.23</v>
      </c>
      <c r="I98" s="100">
        <v>910.59</v>
      </c>
      <c r="J98" s="100">
        <v>865.9860000000001</v>
      </c>
      <c r="K98" s="100">
        <v>639.75</v>
      </c>
      <c r="L98" s="100">
        <v>609.75</v>
      </c>
      <c r="M98" s="82">
        <f t="shared" si="46"/>
        <v>3026.076</v>
      </c>
      <c r="N98" s="96">
        <f t="shared" si="68"/>
        <v>13595.108700000001</v>
      </c>
      <c r="O98" s="101">
        <f t="shared" si="69"/>
        <v>12929.170980000001</v>
      </c>
      <c r="P98" s="101">
        <f t="shared" si="70"/>
        <v>9647.4300000000039</v>
      </c>
      <c r="Q98" s="101">
        <f t="shared" si="71"/>
        <v>9195.0300000000025</v>
      </c>
      <c r="R98" s="82">
        <f t="shared" si="47"/>
        <v>45366.739679999999</v>
      </c>
      <c r="S98" s="96"/>
      <c r="T98" s="97"/>
      <c r="U98" s="98"/>
    </row>
    <row r="99" spans="1:21" ht="30.75" customHeight="1">
      <c r="A99" s="36"/>
      <c r="B99" s="16" t="s">
        <v>72</v>
      </c>
      <c r="C99" s="16" t="s">
        <v>78</v>
      </c>
      <c r="D99" s="42" t="s">
        <v>144</v>
      </c>
      <c r="E99" s="95">
        <v>66.11</v>
      </c>
      <c r="F99" s="80">
        <v>68.31</v>
      </c>
      <c r="G99" s="80">
        <v>60.23</v>
      </c>
      <c r="H99" s="80">
        <v>62.64</v>
      </c>
      <c r="I99" s="100">
        <v>8401.3060000000005</v>
      </c>
      <c r="J99" s="100">
        <v>8119.7049999999999</v>
      </c>
      <c r="K99" s="100">
        <v>6784.77</v>
      </c>
      <c r="L99" s="100">
        <v>6784.77</v>
      </c>
      <c r="M99" s="82">
        <f t="shared" si="46"/>
        <v>30090.550999999999</v>
      </c>
      <c r="N99" s="96">
        <f t="shared" si="68"/>
        <v>49399.679280000026</v>
      </c>
      <c r="O99" s="101">
        <f t="shared" si="69"/>
        <v>47743.865400000017</v>
      </c>
      <c r="P99" s="101">
        <f t="shared" si="70"/>
        <v>38469.64590000001</v>
      </c>
      <c r="Q99" s="101">
        <f t="shared" si="71"/>
        <v>38469.64590000001</v>
      </c>
      <c r="R99" s="82">
        <f t="shared" si="47"/>
        <v>174082.83648000006</v>
      </c>
      <c r="S99" s="96"/>
      <c r="T99" s="97"/>
      <c r="U99" s="98"/>
    </row>
    <row r="100" spans="1:21" ht="30.75" customHeight="1">
      <c r="A100" s="36"/>
      <c r="B100" s="16" t="s">
        <v>70</v>
      </c>
      <c r="C100" s="16" t="s">
        <v>347</v>
      </c>
      <c r="D100" s="42" t="s">
        <v>144</v>
      </c>
      <c r="E100" s="95">
        <v>66.11</v>
      </c>
      <c r="F100" s="80">
        <v>68.31</v>
      </c>
      <c r="G100" s="80">
        <v>60.23</v>
      </c>
      <c r="H100" s="80">
        <v>62.64</v>
      </c>
      <c r="I100" s="100">
        <v>2704.672</v>
      </c>
      <c r="J100" s="100">
        <v>2001.8789999999999</v>
      </c>
      <c r="K100" s="100">
        <v>5049.7650000000003</v>
      </c>
      <c r="L100" s="100">
        <v>5049.7650000000003</v>
      </c>
      <c r="M100" s="82">
        <f t="shared" si="46"/>
        <v>14806.080999999998</v>
      </c>
      <c r="N100" s="96">
        <f t="shared" si="68"/>
        <v>15903.471360000007</v>
      </c>
      <c r="O100" s="101">
        <f t="shared" si="69"/>
        <v>11771.048520000004</v>
      </c>
      <c r="P100" s="101">
        <f t="shared" si="70"/>
        <v>28632.167550000009</v>
      </c>
      <c r="Q100" s="101">
        <f t="shared" si="71"/>
        <v>28632.167550000009</v>
      </c>
      <c r="R100" s="82">
        <f t="shared" si="47"/>
        <v>84938.854980000033</v>
      </c>
      <c r="S100" s="96"/>
      <c r="T100" s="97"/>
      <c r="U100" s="98"/>
    </row>
    <row r="101" spans="1:21" ht="38.25" customHeight="1">
      <c r="A101" s="36"/>
      <c r="B101" s="16" t="s">
        <v>56</v>
      </c>
      <c r="C101" s="16" t="s">
        <v>55</v>
      </c>
      <c r="D101" s="42" t="s">
        <v>144</v>
      </c>
      <c r="E101" s="95">
        <v>66.11</v>
      </c>
      <c r="F101" s="80">
        <v>68.31</v>
      </c>
      <c r="G101" s="80">
        <v>46.95</v>
      </c>
      <c r="H101" s="80">
        <v>48.83</v>
      </c>
      <c r="I101" s="100">
        <v>3358.7059999999997</v>
      </c>
      <c r="J101" s="100">
        <v>2942.9050000000002</v>
      </c>
      <c r="K101" s="100">
        <v>4528.34</v>
      </c>
      <c r="L101" s="100">
        <v>4528.34</v>
      </c>
      <c r="M101" s="82">
        <f t="shared" si="46"/>
        <v>15358.291000000001</v>
      </c>
      <c r="N101" s="96">
        <f t="shared" si="68"/>
        <v>64352.80695999998</v>
      </c>
      <c r="O101" s="101">
        <f t="shared" si="69"/>
        <v>56386.059799999995</v>
      </c>
      <c r="P101" s="101">
        <f t="shared" si="70"/>
        <v>88212.063200000019</v>
      </c>
      <c r="Q101" s="101">
        <f t="shared" si="71"/>
        <v>88212.063200000019</v>
      </c>
      <c r="R101" s="82">
        <f t="shared" si="47"/>
        <v>297162.99316000001</v>
      </c>
      <c r="S101" s="96"/>
      <c r="T101" s="97"/>
      <c r="U101" s="98"/>
    </row>
    <row r="102" spans="1:21" ht="30.75" customHeight="1">
      <c r="A102" s="36"/>
      <c r="B102" s="16" t="s">
        <v>72</v>
      </c>
      <c r="C102" s="16" t="s">
        <v>78</v>
      </c>
      <c r="D102" s="42" t="s">
        <v>145</v>
      </c>
      <c r="E102" s="95">
        <v>79.16</v>
      </c>
      <c r="F102" s="95">
        <v>79.16</v>
      </c>
      <c r="G102" s="95">
        <v>79.16</v>
      </c>
      <c r="H102" s="95">
        <v>79.16</v>
      </c>
      <c r="I102" s="100">
        <v>7395.844000000001</v>
      </c>
      <c r="J102" s="100">
        <v>7463.5369999999994</v>
      </c>
      <c r="K102" s="100">
        <v>0</v>
      </c>
      <c r="L102" s="100">
        <v>0</v>
      </c>
      <c r="M102" s="82">
        <f t="shared" si="46"/>
        <v>14859.381000000001</v>
      </c>
      <c r="N102" s="96">
        <f t="shared" si="68"/>
        <v>0</v>
      </c>
      <c r="O102" s="101">
        <f t="shared" si="69"/>
        <v>0</v>
      </c>
      <c r="P102" s="101">
        <f t="shared" ref="P102" si="72">(F102-H102)*K102</f>
        <v>0</v>
      </c>
      <c r="Q102" s="101">
        <f t="shared" ref="Q102" si="73">(F102-H102)*L102</f>
        <v>0</v>
      </c>
      <c r="R102" s="82">
        <f t="shared" si="47"/>
        <v>0</v>
      </c>
      <c r="S102" s="96"/>
      <c r="T102" s="97"/>
      <c r="U102" s="98"/>
    </row>
    <row r="103" spans="1:21" ht="30.75" customHeight="1">
      <c r="A103" s="36"/>
      <c r="B103" s="16" t="s">
        <v>56</v>
      </c>
      <c r="C103" s="16" t="s">
        <v>55</v>
      </c>
      <c r="D103" s="42" t="s">
        <v>145</v>
      </c>
      <c r="E103" s="95">
        <v>79.16</v>
      </c>
      <c r="F103" s="95">
        <v>79.16</v>
      </c>
      <c r="G103" s="80">
        <v>44.64</v>
      </c>
      <c r="H103" s="80">
        <v>46.42</v>
      </c>
      <c r="I103" s="100">
        <v>17196.183000000001</v>
      </c>
      <c r="J103" s="100">
        <v>16638.128000000001</v>
      </c>
      <c r="K103" s="100">
        <v>8965</v>
      </c>
      <c r="L103" s="100">
        <v>9188</v>
      </c>
      <c r="M103" s="82">
        <f t="shared" si="46"/>
        <v>51987.311000000002</v>
      </c>
      <c r="N103" s="96">
        <f t="shared" si="68"/>
        <v>593612.23716000002</v>
      </c>
      <c r="O103" s="101">
        <f t="shared" si="69"/>
        <v>574348.17855999991</v>
      </c>
      <c r="P103" s="101">
        <f>(F103-H103)*K103</f>
        <v>293514.09999999998</v>
      </c>
      <c r="Q103" s="101">
        <f>(F103-H103)*L103</f>
        <v>300815.11999999994</v>
      </c>
      <c r="R103" s="82">
        <f t="shared" si="47"/>
        <v>1762289.6357199999</v>
      </c>
      <c r="S103" s="96"/>
      <c r="T103" s="97"/>
      <c r="U103" s="98"/>
    </row>
    <row r="104" spans="1:21" ht="30.75" customHeight="1">
      <c r="A104" s="36" t="s">
        <v>105</v>
      </c>
      <c r="B104" s="37" t="s">
        <v>104</v>
      </c>
      <c r="C104" s="16"/>
      <c r="D104" s="42"/>
      <c r="E104" s="183"/>
      <c r="F104" s="184"/>
      <c r="G104" s="184"/>
      <c r="H104" s="184"/>
      <c r="I104" s="103">
        <f t="shared" ref="I104:L104" si="74">SUM(I105:I107)</f>
        <v>191094.29299999998</v>
      </c>
      <c r="J104" s="103">
        <f t="shared" si="74"/>
        <v>190927.84500000003</v>
      </c>
      <c r="K104" s="103">
        <f t="shared" si="74"/>
        <v>192904</v>
      </c>
      <c r="L104" s="103">
        <f t="shared" si="74"/>
        <v>193745</v>
      </c>
      <c r="M104" s="82">
        <f t="shared" si="46"/>
        <v>768671.13800000004</v>
      </c>
      <c r="N104" s="96">
        <f t="shared" ref="N104:Q104" si="75">SUM(N105:N107)</f>
        <v>5381644.5527279489</v>
      </c>
      <c r="O104" s="101">
        <f t="shared" si="75"/>
        <v>5351783.0191658502</v>
      </c>
      <c r="P104" s="101">
        <f t="shared" si="75"/>
        <v>5541125.46</v>
      </c>
      <c r="Q104" s="101">
        <f t="shared" si="75"/>
        <v>5550167.9000000004</v>
      </c>
      <c r="R104" s="82">
        <f t="shared" si="47"/>
        <v>21824720.931893803</v>
      </c>
      <c r="S104" s="96">
        <f>'2025'!T106</f>
        <v>1329765.904456631</v>
      </c>
      <c r="T104" s="97">
        <f>Q104/3</f>
        <v>1850055.9666666668</v>
      </c>
      <c r="U104" s="98">
        <f>R104+S104-T104</f>
        <v>21304430.869683765</v>
      </c>
    </row>
    <row r="105" spans="1:21" ht="38.25" customHeight="1">
      <c r="A105" s="36"/>
      <c r="B105" s="16" t="s">
        <v>12</v>
      </c>
      <c r="C105" s="16" t="s">
        <v>37</v>
      </c>
      <c r="D105" s="42" t="s">
        <v>175</v>
      </c>
      <c r="E105" s="95">
        <v>59.31</v>
      </c>
      <c r="F105" s="80">
        <v>61.29</v>
      </c>
      <c r="G105" s="80">
        <v>49.378950000000003</v>
      </c>
      <c r="H105" s="80">
        <v>51.35</v>
      </c>
      <c r="I105" s="100">
        <v>5099.5789999999997</v>
      </c>
      <c r="J105" s="100">
        <v>5374.777</v>
      </c>
      <c r="K105" s="100">
        <v>4094</v>
      </c>
      <c r="L105" s="100">
        <v>4898</v>
      </c>
      <c r="M105" s="82">
        <f t="shared" si="46"/>
        <v>19466.356</v>
      </c>
      <c r="N105" s="96">
        <f>I105*(E105-G105)</f>
        <v>50644.174027949994</v>
      </c>
      <c r="O105" s="101">
        <f>J105*(E105-G105)</f>
        <v>53377.179125849994</v>
      </c>
      <c r="P105" s="101">
        <f>(F105-H105)*K105</f>
        <v>40694.359999999993</v>
      </c>
      <c r="Q105" s="101">
        <f>(F105-H105)*L105</f>
        <v>48686.119999999988</v>
      </c>
      <c r="R105" s="82">
        <f t="shared" si="47"/>
        <v>193401.83315379996</v>
      </c>
      <c r="S105" s="96"/>
      <c r="T105" s="97"/>
      <c r="U105" s="98"/>
    </row>
    <row r="106" spans="1:21" ht="30.75" customHeight="1">
      <c r="A106" s="36"/>
      <c r="B106" s="16" t="s">
        <v>12</v>
      </c>
      <c r="C106" s="16" t="s">
        <v>37</v>
      </c>
      <c r="D106" s="42" t="s">
        <v>144</v>
      </c>
      <c r="E106" s="95">
        <v>71.67</v>
      </c>
      <c r="F106" s="80">
        <v>74.05</v>
      </c>
      <c r="G106" s="80">
        <v>49.38</v>
      </c>
      <c r="H106" s="80">
        <v>51.35</v>
      </c>
      <c r="I106" s="100">
        <v>81940.437999999995</v>
      </c>
      <c r="J106" s="100">
        <v>83496.180000000008</v>
      </c>
      <c r="K106" s="100">
        <v>85100</v>
      </c>
      <c r="L106" s="100">
        <v>85119</v>
      </c>
      <c r="M106" s="82">
        <f t="shared" si="46"/>
        <v>335655.61800000002</v>
      </c>
      <c r="N106" s="96">
        <f>I106*(E106-G106)</f>
        <v>1826452.3630199998</v>
      </c>
      <c r="O106" s="101">
        <f>J106*(E106-G106)</f>
        <v>1861129.8522000001</v>
      </c>
      <c r="P106" s="101">
        <f>(F106-H106)*K106</f>
        <v>1931769.9999999995</v>
      </c>
      <c r="Q106" s="101">
        <f>(F106-H106)*L106</f>
        <v>1932201.2999999996</v>
      </c>
      <c r="R106" s="82">
        <f t="shared" si="47"/>
        <v>7551553.5152199985</v>
      </c>
      <c r="S106" s="96"/>
      <c r="T106" s="97"/>
      <c r="U106" s="98"/>
    </row>
    <row r="107" spans="1:21" ht="30.75" customHeight="1">
      <c r="A107" s="36"/>
      <c r="B107" s="16" t="s">
        <v>12</v>
      </c>
      <c r="C107" s="16" t="s">
        <v>37</v>
      </c>
      <c r="D107" s="42" t="s">
        <v>145</v>
      </c>
      <c r="E107" s="95">
        <v>91.95</v>
      </c>
      <c r="F107" s="80">
        <v>95.01</v>
      </c>
      <c r="G107" s="80">
        <v>58.27</v>
      </c>
      <c r="H107" s="80">
        <v>60.6</v>
      </c>
      <c r="I107" s="100">
        <v>104054.27599999998</v>
      </c>
      <c r="J107" s="100">
        <v>102056.88800000001</v>
      </c>
      <c r="K107" s="100">
        <v>103710</v>
      </c>
      <c r="L107" s="100">
        <v>103728</v>
      </c>
      <c r="M107" s="82">
        <f t="shared" si="46"/>
        <v>413549.16399999999</v>
      </c>
      <c r="N107" s="96">
        <f>I107*(E107-G107)</f>
        <v>3504548.0156799993</v>
      </c>
      <c r="O107" s="101">
        <f>J107*(E107-G107)</f>
        <v>3437275.9878400001</v>
      </c>
      <c r="P107" s="101">
        <f>(F107-H107)*K107</f>
        <v>3568661.1000000006</v>
      </c>
      <c r="Q107" s="101">
        <f>(F107-H107)*L107</f>
        <v>3569280.4800000004</v>
      </c>
      <c r="R107" s="82">
        <f t="shared" si="47"/>
        <v>14079765.583519999</v>
      </c>
      <c r="S107" s="96"/>
      <c r="T107" s="97"/>
      <c r="U107" s="98"/>
    </row>
    <row r="108" spans="1:21" ht="30.75" customHeight="1">
      <c r="A108" s="36" t="s">
        <v>178</v>
      </c>
      <c r="B108" s="37" t="s">
        <v>103</v>
      </c>
      <c r="C108" s="16"/>
      <c r="D108" s="42"/>
      <c r="E108" s="183"/>
      <c r="F108" s="184"/>
      <c r="G108" s="184"/>
      <c r="H108" s="184"/>
      <c r="I108" s="103">
        <f>SUM(I109:I114)</f>
        <v>60431.298000000003</v>
      </c>
      <c r="J108" s="103">
        <f>SUM(J109:J114)</f>
        <v>55426.432999999997</v>
      </c>
      <c r="K108" s="103">
        <f t="shared" ref="K108:L108" si="76">SUM(K109:K114)</f>
        <v>61648.5</v>
      </c>
      <c r="L108" s="103">
        <f t="shared" si="76"/>
        <v>61648.5</v>
      </c>
      <c r="M108" s="82">
        <f t="shared" si="46"/>
        <v>239154.731</v>
      </c>
      <c r="N108" s="95">
        <f>SUM(N109:N114)</f>
        <v>29407488.861730002</v>
      </c>
      <c r="O108" s="80">
        <f>SUM(O109:O114)</f>
        <v>27298952.307489999</v>
      </c>
      <c r="P108" s="80">
        <f t="shared" ref="P108:Q108" si="77">SUM(P109:P114)</f>
        <v>28881067.7575</v>
      </c>
      <c r="Q108" s="80">
        <f t="shared" si="77"/>
        <v>28881067.7575</v>
      </c>
      <c r="R108" s="82">
        <f t="shared" si="47"/>
        <v>114468576.68421999</v>
      </c>
      <c r="S108" s="96">
        <f>'2025'!T110</f>
        <v>7827226.5423645303</v>
      </c>
      <c r="T108" s="97">
        <f>Q108/3</f>
        <v>9627022.5858333334</v>
      </c>
      <c r="U108" s="98">
        <f>R108+S108-T108</f>
        <v>112668780.64075118</v>
      </c>
    </row>
    <row r="109" spans="1:21" ht="60.75" customHeight="1">
      <c r="A109" s="36"/>
      <c r="B109" s="16" t="s">
        <v>10</v>
      </c>
      <c r="C109" s="16" t="s">
        <v>180</v>
      </c>
      <c r="D109" s="42" t="s">
        <v>175</v>
      </c>
      <c r="E109" s="95">
        <v>311.04000000000002</v>
      </c>
      <c r="F109" s="80">
        <v>384.6</v>
      </c>
      <c r="G109" s="80">
        <v>51.18</v>
      </c>
      <c r="H109" s="80">
        <v>53.23</v>
      </c>
      <c r="I109" s="100">
        <v>14248.948</v>
      </c>
      <c r="J109" s="100">
        <v>14047.853999999999</v>
      </c>
      <c r="K109" s="100">
        <v>10531.25</v>
      </c>
      <c r="L109" s="100">
        <v>10531.25</v>
      </c>
      <c r="M109" s="82">
        <f t="shared" si="46"/>
        <v>49359.301999999996</v>
      </c>
      <c r="N109" s="96">
        <f t="shared" ref="N109:N114" si="78">I109*(E109-G109)</f>
        <v>3702731.6272800001</v>
      </c>
      <c r="O109" s="101">
        <f t="shared" ref="O109:O114" si="79">J109*(E109-G109)</f>
        <v>3650475.3404399999</v>
      </c>
      <c r="P109" s="101">
        <f t="shared" ref="P109:P114" si="80">(F109-H109)*K109</f>
        <v>3489740.3125</v>
      </c>
      <c r="Q109" s="101">
        <f t="shared" ref="Q109:Q114" si="81">(F109-H109)*L109</f>
        <v>3489740.3125</v>
      </c>
      <c r="R109" s="82">
        <f t="shared" si="47"/>
        <v>14332687.59272</v>
      </c>
      <c r="S109" s="96"/>
      <c r="T109" s="97"/>
      <c r="U109" s="98"/>
    </row>
    <row r="110" spans="1:21" ht="54" customHeight="1">
      <c r="A110" s="36"/>
      <c r="B110" s="16" t="s">
        <v>10</v>
      </c>
      <c r="C110" s="16" t="s">
        <v>180</v>
      </c>
      <c r="D110" s="42" t="s">
        <v>179</v>
      </c>
      <c r="E110" s="95">
        <v>14432.71</v>
      </c>
      <c r="F110" s="80">
        <v>14913.52</v>
      </c>
      <c r="G110" s="80">
        <v>2335.79</v>
      </c>
      <c r="H110" s="80">
        <v>2429.2199999999998</v>
      </c>
      <c r="I110" s="100">
        <v>867.55500000000006</v>
      </c>
      <c r="J110" s="100">
        <v>855.51600000000008</v>
      </c>
      <c r="K110" s="100">
        <v>641.25</v>
      </c>
      <c r="L110" s="100">
        <v>641.25</v>
      </c>
      <c r="M110" s="82">
        <f t="shared" si="46"/>
        <v>3005.5709999999999</v>
      </c>
      <c r="N110" s="96">
        <f t="shared" si="78"/>
        <v>10494743.430599999</v>
      </c>
      <c r="O110" s="101">
        <f t="shared" si="79"/>
        <v>10349108.610719999</v>
      </c>
      <c r="P110" s="101">
        <f t="shared" si="80"/>
        <v>8005557.3750000009</v>
      </c>
      <c r="Q110" s="101">
        <f t="shared" si="81"/>
        <v>8005557.3750000009</v>
      </c>
      <c r="R110" s="82">
        <f t="shared" si="47"/>
        <v>36854966.791319996</v>
      </c>
      <c r="S110" s="96"/>
      <c r="T110" s="97"/>
      <c r="U110" s="98"/>
    </row>
    <row r="111" spans="1:21" ht="42.75" customHeight="1">
      <c r="A111" s="36"/>
      <c r="B111" s="16" t="s">
        <v>10</v>
      </c>
      <c r="C111" s="16" t="s">
        <v>320</v>
      </c>
      <c r="D111" s="42" t="s">
        <v>179</v>
      </c>
      <c r="E111" s="95">
        <v>5129.08</v>
      </c>
      <c r="F111" s="80">
        <v>5299.95</v>
      </c>
      <c r="G111" s="80">
        <v>2335.79</v>
      </c>
      <c r="H111" s="80">
        <v>2429.2199999999998</v>
      </c>
      <c r="I111" s="100">
        <v>1715.7910000000002</v>
      </c>
      <c r="J111" s="100">
        <v>1578.7919999999999</v>
      </c>
      <c r="K111" s="100">
        <v>1954.5</v>
      </c>
      <c r="L111" s="100">
        <v>1954.5</v>
      </c>
      <c r="M111" s="82">
        <f t="shared" si="46"/>
        <v>7203.5830000000005</v>
      </c>
      <c r="N111" s="96">
        <f t="shared" si="78"/>
        <v>4792701.8423900008</v>
      </c>
      <c r="O111" s="101">
        <f t="shared" si="79"/>
        <v>4410023.9056799999</v>
      </c>
      <c r="P111" s="101">
        <f t="shared" si="80"/>
        <v>5610841.7850000001</v>
      </c>
      <c r="Q111" s="101">
        <f t="shared" si="81"/>
        <v>5610841.7850000001</v>
      </c>
      <c r="R111" s="82">
        <f t="shared" si="47"/>
        <v>20424409.318070002</v>
      </c>
      <c r="S111" s="96"/>
      <c r="T111" s="97"/>
      <c r="U111" s="98"/>
    </row>
    <row r="112" spans="1:21" ht="60.75" customHeight="1">
      <c r="A112" s="36"/>
      <c r="B112" s="16" t="s">
        <v>10</v>
      </c>
      <c r="C112" s="16" t="s">
        <v>320</v>
      </c>
      <c r="D112" s="42" t="s">
        <v>175</v>
      </c>
      <c r="E112" s="95">
        <v>82.01</v>
      </c>
      <c r="F112" s="80">
        <v>89.56</v>
      </c>
      <c r="G112" s="80">
        <v>51.18</v>
      </c>
      <c r="H112" s="80">
        <v>53.23</v>
      </c>
      <c r="I112" s="100">
        <v>28200.36</v>
      </c>
      <c r="J112" s="100">
        <v>25933.436000000002</v>
      </c>
      <c r="K112" s="100">
        <v>32095</v>
      </c>
      <c r="L112" s="100">
        <v>32095</v>
      </c>
      <c r="M112" s="82">
        <f t="shared" si="46"/>
        <v>118323.796</v>
      </c>
      <c r="N112" s="96">
        <f t="shared" si="78"/>
        <v>869417.09880000015</v>
      </c>
      <c r="O112" s="101">
        <f t="shared" si="79"/>
        <v>799527.83188000019</v>
      </c>
      <c r="P112" s="101">
        <f t="shared" si="80"/>
        <v>1166011.3500000001</v>
      </c>
      <c r="Q112" s="101">
        <f t="shared" si="81"/>
        <v>1166011.3500000001</v>
      </c>
      <c r="R112" s="82">
        <f t="shared" si="47"/>
        <v>4000967.6306800004</v>
      </c>
      <c r="S112" s="96"/>
      <c r="T112" s="97"/>
      <c r="U112" s="98"/>
    </row>
    <row r="113" spans="1:21" ht="39.75" customHeight="1">
      <c r="A113" s="36"/>
      <c r="B113" s="16" t="s">
        <v>10</v>
      </c>
      <c r="C113" s="16" t="s">
        <v>321</v>
      </c>
      <c r="D113" s="42" t="s">
        <v>179</v>
      </c>
      <c r="E113" s="95">
        <v>12661.09</v>
      </c>
      <c r="F113" s="80">
        <v>13082.88</v>
      </c>
      <c r="G113" s="80">
        <v>2335.79</v>
      </c>
      <c r="H113" s="80">
        <v>2429.2199999999998</v>
      </c>
      <c r="I113" s="100">
        <v>881.36200000000008</v>
      </c>
      <c r="J113" s="100">
        <v>746.87599999999998</v>
      </c>
      <c r="K113" s="100">
        <v>943</v>
      </c>
      <c r="L113" s="100">
        <v>943</v>
      </c>
      <c r="M113" s="82">
        <f t="shared" si="46"/>
        <v>3514.2380000000003</v>
      </c>
      <c r="N113" s="96">
        <f t="shared" si="78"/>
        <v>9100327.058600001</v>
      </c>
      <c r="O113" s="101">
        <f t="shared" si="79"/>
        <v>7711718.7627999997</v>
      </c>
      <c r="P113" s="101">
        <f t="shared" si="80"/>
        <v>10046401.379999999</v>
      </c>
      <c r="Q113" s="101">
        <f t="shared" si="81"/>
        <v>10046401.379999999</v>
      </c>
      <c r="R113" s="82">
        <f t="shared" si="47"/>
        <v>36904848.5814</v>
      </c>
      <c r="S113" s="96"/>
      <c r="T113" s="97"/>
      <c r="U113" s="98"/>
    </row>
    <row r="114" spans="1:21" ht="60.75" customHeight="1">
      <c r="A114" s="36"/>
      <c r="B114" s="16" t="s">
        <v>10</v>
      </c>
      <c r="C114" s="16" t="s">
        <v>321</v>
      </c>
      <c r="D114" s="42" t="s">
        <v>175</v>
      </c>
      <c r="E114" s="95">
        <v>82.01</v>
      </c>
      <c r="F114" s="80">
        <v>89.56</v>
      </c>
      <c r="G114" s="80">
        <v>51.18</v>
      </c>
      <c r="H114" s="80">
        <v>53.23</v>
      </c>
      <c r="I114" s="100">
        <v>14517.281999999999</v>
      </c>
      <c r="J114" s="100">
        <v>12263.959000000001</v>
      </c>
      <c r="K114" s="100">
        <v>15483.5</v>
      </c>
      <c r="L114" s="100">
        <v>15483.5</v>
      </c>
      <c r="M114" s="82">
        <f t="shared" si="46"/>
        <v>57748.241000000002</v>
      </c>
      <c r="N114" s="96">
        <f t="shared" si="78"/>
        <v>447567.80406000005</v>
      </c>
      <c r="O114" s="101">
        <f t="shared" si="79"/>
        <v>378097.85597000009</v>
      </c>
      <c r="P114" s="101">
        <f t="shared" si="80"/>
        <v>562515.55500000005</v>
      </c>
      <c r="Q114" s="101">
        <f t="shared" si="81"/>
        <v>562515.55500000005</v>
      </c>
      <c r="R114" s="82">
        <f t="shared" si="47"/>
        <v>1950696.7700300002</v>
      </c>
      <c r="S114" s="96"/>
      <c r="T114" s="97"/>
      <c r="U114" s="98"/>
    </row>
    <row r="115" spans="1:21" ht="30.75" customHeight="1">
      <c r="A115" s="36" t="s">
        <v>181</v>
      </c>
      <c r="B115" s="37" t="s">
        <v>182</v>
      </c>
      <c r="C115" s="16"/>
      <c r="D115" s="42"/>
      <c r="E115" s="183"/>
      <c r="F115" s="184"/>
      <c r="G115" s="184"/>
      <c r="H115" s="184"/>
      <c r="I115" s="103">
        <f t="shared" ref="I115:J115" si="82">SUM(I116:I117)</f>
        <v>26506.155999999999</v>
      </c>
      <c r="J115" s="103">
        <f t="shared" si="82"/>
        <v>25094.710999999999</v>
      </c>
      <c r="K115" s="103">
        <f t="shared" ref="K115:L115" si="83">SUM(K116:K117)</f>
        <v>24907.25</v>
      </c>
      <c r="L115" s="103">
        <f t="shared" si="83"/>
        <v>24907.25</v>
      </c>
      <c r="M115" s="82">
        <f t="shared" si="46"/>
        <v>101415.367</v>
      </c>
      <c r="N115" s="96">
        <f>SUM(N116:N117)</f>
        <v>5102322.2815499995</v>
      </c>
      <c r="O115" s="101">
        <f>SUM(O116:O117)</f>
        <v>4870190.9446</v>
      </c>
      <c r="P115" s="101">
        <f t="shared" ref="P115:Q115" si="84">SUM(P116:P117)</f>
        <v>4599748.79</v>
      </c>
      <c r="Q115" s="101">
        <f t="shared" si="84"/>
        <v>4599748.79</v>
      </c>
      <c r="R115" s="82">
        <f t="shared" si="47"/>
        <v>19172010.806149997</v>
      </c>
      <c r="S115" s="96">
        <f>'2025'!T117</f>
        <v>1318402.0875800669</v>
      </c>
      <c r="T115" s="97">
        <f>Q115/3</f>
        <v>1533249.5966666667</v>
      </c>
      <c r="U115" s="98">
        <f>R115+S115-T115</f>
        <v>18957163.297063395</v>
      </c>
    </row>
    <row r="116" spans="1:21" ht="30.75" customHeight="1">
      <c r="A116" s="36"/>
      <c r="B116" s="16" t="s">
        <v>42</v>
      </c>
      <c r="C116" s="16" t="s">
        <v>183</v>
      </c>
      <c r="D116" s="42" t="s">
        <v>145</v>
      </c>
      <c r="E116" s="95">
        <v>195.22</v>
      </c>
      <c r="F116" s="80">
        <v>201.73</v>
      </c>
      <c r="G116" s="80">
        <v>48.02</v>
      </c>
      <c r="H116" s="80">
        <v>49.94</v>
      </c>
      <c r="I116" s="100">
        <v>22050.352999999999</v>
      </c>
      <c r="J116" s="100">
        <v>20729.339</v>
      </c>
      <c r="K116" s="100">
        <v>21788.5</v>
      </c>
      <c r="L116" s="100">
        <v>21788.5</v>
      </c>
      <c r="M116" s="82">
        <f t="shared" si="46"/>
        <v>86356.691999999995</v>
      </c>
      <c r="N116" s="96">
        <f>I116*(E116-G116)</f>
        <v>3245811.9615999996</v>
      </c>
      <c r="O116" s="101">
        <f>J116*(E116-G116)</f>
        <v>3051358.7007999998</v>
      </c>
      <c r="P116" s="101">
        <f>(F116-H116)*K116</f>
        <v>3307276.415</v>
      </c>
      <c r="Q116" s="101">
        <f>(F116-H116)*L116</f>
        <v>3307276.415</v>
      </c>
      <c r="R116" s="82">
        <f t="shared" si="47"/>
        <v>12911723.492399998</v>
      </c>
      <c r="S116" s="96"/>
      <c r="T116" s="97"/>
      <c r="U116" s="98"/>
    </row>
    <row r="117" spans="1:21" ht="30.75" customHeight="1">
      <c r="A117" s="36"/>
      <c r="B117" s="16" t="s">
        <v>42</v>
      </c>
      <c r="C117" s="16" t="s">
        <v>323</v>
      </c>
      <c r="D117" s="42" t="s">
        <v>145</v>
      </c>
      <c r="E117" s="95">
        <v>472.37</v>
      </c>
      <c r="F117" s="80">
        <v>472.37</v>
      </c>
      <c r="G117" s="80">
        <v>55.72</v>
      </c>
      <c r="H117" s="80">
        <v>57.95</v>
      </c>
      <c r="I117" s="100">
        <v>4455.8029999999999</v>
      </c>
      <c r="J117" s="100">
        <v>4365.3720000000003</v>
      </c>
      <c r="K117" s="100">
        <v>3118.75</v>
      </c>
      <c r="L117" s="100">
        <v>3118.75</v>
      </c>
      <c r="M117" s="82">
        <f t="shared" si="46"/>
        <v>15058.674999999999</v>
      </c>
      <c r="N117" s="96">
        <f>I117*(E117-G117)</f>
        <v>1856510.3199499999</v>
      </c>
      <c r="O117" s="101">
        <f>J117*(E117-G117)</f>
        <v>1818832.2438000001</v>
      </c>
      <c r="P117" s="101">
        <f>(F117-H117)*K117</f>
        <v>1292472.375</v>
      </c>
      <c r="Q117" s="101">
        <f>(F117-H117)*L117</f>
        <v>1292472.375</v>
      </c>
      <c r="R117" s="82">
        <f t="shared" si="47"/>
        <v>6260287.3137499997</v>
      </c>
      <c r="S117" s="96"/>
      <c r="T117" s="97"/>
      <c r="U117" s="98"/>
    </row>
    <row r="118" spans="1:21" ht="30.75" customHeight="1">
      <c r="A118" s="36" t="s">
        <v>102</v>
      </c>
      <c r="B118" s="37" t="s">
        <v>101</v>
      </c>
      <c r="C118" s="16"/>
      <c r="D118" s="42"/>
      <c r="E118" s="183"/>
      <c r="F118" s="184"/>
      <c r="G118" s="184"/>
      <c r="H118" s="184"/>
      <c r="I118" s="103">
        <f t="shared" ref="I118:J118" si="85">SUM(I119:I122)</f>
        <v>35877.705000000002</v>
      </c>
      <c r="J118" s="103">
        <f t="shared" si="85"/>
        <v>35676.487000000001</v>
      </c>
      <c r="K118" s="103">
        <f t="shared" ref="K118:L118" si="86">SUM(K119:K122)</f>
        <v>39837</v>
      </c>
      <c r="L118" s="103">
        <f t="shared" si="86"/>
        <v>39838</v>
      </c>
      <c r="M118" s="82">
        <f t="shared" si="46"/>
        <v>151229.19200000001</v>
      </c>
      <c r="N118" s="95">
        <f>SUM(N119:N122)</f>
        <v>2200852.5782400006</v>
      </c>
      <c r="O118" s="80">
        <f>SUM(O119:O122)</f>
        <v>2139236.9131600005</v>
      </c>
      <c r="P118" s="80">
        <f t="shared" ref="P118:Q118" si="87">SUM(P119:P122)</f>
        <v>2458677.5900000003</v>
      </c>
      <c r="Q118" s="80">
        <f t="shared" si="87"/>
        <v>2458690.8600000003</v>
      </c>
      <c r="R118" s="82">
        <f t="shared" si="47"/>
        <v>9257457.9414000027</v>
      </c>
      <c r="S118" s="96">
        <f>'2025'!T120</f>
        <v>616480.65728965425</v>
      </c>
      <c r="T118" s="97">
        <f>Q118/3</f>
        <v>819563.62000000011</v>
      </c>
      <c r="U118" s="98">
        <f>R118+S118-T118</f>
        <v>9054374.9786896557</v>
      </c>
    </row>
    <row r="119" spans="1:21" ht="30.75" customHeight="1">
      <c r="A119" s="36"/>
      <c r="B119" s="16" t="s">
        <v>44</v>
      </c>
      <c r="C119" s="16" t="s">
        <v>100</v>
      </c>
      <c r="D119" s="42" t="s">
        <v>144</v>
      </c>
      <c r="E119" s="95">
        <v>99.04</v>
      </c>
      <c r="F119" s="80">
        <v>102.34</v>
      </c>
      <c r="G119" s="80">
        <v>85.64</v>
      </c>
      <c r="H119" s="80">
        <v>89.07</v>
      </c>
      <c r="I119" s="176">
        <v>8626.2150000000001</v>
      </c>
      <c r="J119" s="104">
        <v>8929.2469999999994</v>
      </c>
      <c r="K119" s="100">
        <v>9575</v>
      </c>
      <c r="L119" s="100">
        <v>9576</v>
      </c>
      <c r="M119" s="82">
        <f t="shared" si="46"/>
        <v>36706.462</v>
      </c>
      <c r="N119" s="96">
        <f>I119*(E119-G119)</f>
        <v>115591.28100000005</v>
      </c>
      <c r="O119" s="101">
        <f>J119*(E119-G119)</f>
        <v>119651.90980000004</v>
      </c>
      <c r="P119" s="101">
        <f>(F119-H119)*K119</f>
        <v>127060.2500000001</v>
      </c>
      <c r="Q119" s="101">
        <f>(F119-H119)*L119</f>
        <v>127073.52000000009</v>
      </c>
      <c r="R119" s="82">
        <f t="shared" si="47"/>
        <v>489376.96080000029</v>
      </c>
      <c r="S119" s="96"/>
      <c r="T119" s="97"/>
      <c r="U119" s="98"/>
    </row>
    <row r="120" spans="1:21" ht="30.75" customHeight="1">
      <c r="A120" s="36"/>
      <c r="B120" s="16" t="s">
        <v>44</v>
      </c>
      <c r="C120" s="16" t="s">
        <v>100</v>
      </c>
      <c r="D120" s="42" t="s">
        <v>145</v>
      </c>
      <c r="E120" s="95">
        <v>153.83000000000001</v>
      </c>
      <c r="F120" s="80">
        <v>158.94999999999999</v>
      </c>
      <c r="G120" s="80">
        <v>114.35</v>
      </c>
      <c r="H120" s="80">
        <v>118.93</v>
      </c>
      <c r="I120" s="100">
        <v>8726.0740000000005</v>
      </c>
      <c r="J120" s="100">
        <v>8458.39</v>
      </c>
      <c r="K120" s="100">
        <v>9052</v>
      </c>
      <c r="L120" s="100">
        <v>9052</v>
      </c>
      <c r="M120" s="82">
        <f t="shared" si="46"/>
        <v>35288.464</v>
      </c>
      <c r="N120" s="96">
        <f>I120*(E120-G120)</f>
        <v>344505.40152000019</v>
      </c>
      <c r="O120" s="101">
        <f>J120*(E120-G120)</f>
        <v>333937.23720000015</v>
      </c>
      <c r="P120" s="101">
        <f>(F120-H120)*K120</f>
        <v>362261.03999999986</v>
      </c>
      <c r="Q120" s="101">
        <f>(F120-H120)*L120</f>
        <v>362261.03999999986</v>
      </c>
      <c r="R120" s="82">
        <f t="shared" si="47"/>
        <v>1402964.71872</v>
      </c>
      <c r="S120" s="96"/>
      <c r="T120" s="97"/>
      <c r="U120" s="98"/>
    </row>
    <row r="121" spans="1:21" ht="30.75" customHeight="1">
      <c r="A121" s="36"/>
      <c r="B121" s="16" t="s">
        <v>44</v>
      </c>
      <c r="C121" s="16" t="s">
        <v>6</v>
      </c>
      <c r="D121" s="42" t="s">
        <v>144</v>
      </c>
      <c r="E121" s="95">
        <v>145.61000000000001</v>
      </c>
      <c r="F121" s="80">
        <v>150.46</v>
      </c>
      <c r="G121" s="80">
        <v>85.09</v>
      </c>
      <c r="H121" s="80">
        <v>88.5</v>
      </c>
      <c r="I121" s="100">
        <v>16459.126</v>
      </c>
      <c r="J121" s="100">
        <v>16358.594000000001</v>
      </c>
      <c r="K121" s="100">
        <v>19095</v>
      </c>
      <c r="L121" s="100">
        <v>19095</v>
      </c>
      <c r="M121" s="82">
        <f t="shared" si="46"/>
        <v>71007.72</v>
      </c>
      <c r="N121" s="96">
        <f>I121*(E121-G121)</f>
        <v>996106.30552000017</v>
      </c>
      <c r="O121" s="101">
        <f>J121*(E121-G121)</f>
        <v>990022.10888000019</v>
      </c>
      <c r="P121" s="101">
        <f>(F121-H121)*K121</f>
        <v>1183126.2000000002</v>
      </c>
      <c r="Q121" s="101">
        <f>(F121-H121)*L121</f>
        <v>1183126.2000000002</v>
      </c>
      <c r="R121" s="82">
        <f t="shared" si="47"/>
        <v>4352380.8144000005</v>
      </c>
      <c r="S121" s="96"/>
      <c r="T121" s="97"/>
      <c r="U121" s="98"/>
    </row>
    <row r="122" spans="1:21" ht="30.75" customHeight="1">
      <c r="A122" s="36"/>
      <c r="B122" s="16" t="s">
        <v>44</v>
      </c>
      <c r="C122" s="16" t="s">
        <v>6</v>
      </c>
      <c r="D122" s="42" t="s">
        <v>145</v>
      </c>
      <c r="E122" s="95">
        <v>456.16</v>
      </c>
      <c r="F122" s="80">
        <v>471.35</v>
      </c>
      <c r="G122" s="80">
        <v>95.78</v>
      </c>
      <c r="H122" s="80">
        <v>99.61</v>
      </c>
      <c r="I122" s="100">
        <v>2066.29</v>
      </c>
      <c r="J122" s="100">
        <v>1930.2560000000003</v>
      </c>
      <c r="K122" s="100">
        <v>2115</v>
      </c>
      <c r="L122" s="100">
        <v>2115</v>
      </c>
      <c r="M122" s="82">
        <f t="shared" si="46"/>
        <v>8226.5460000000003</v>
      </c>
      <c r="N122" s="96">
        <f>I122*(E122-G122)</f>
        <v>744649.59019999998</v>
      </c>
      <c r="O122" s="101">
        <f>J122*(E122-G122)</f>
        <v>695625.65728000016</v>
      </c>
      <c r="P122" s="101">
        <f>(F122-H122)*K122</f>
        <v>786230.1</v>
      </c>
      <c r="Q122" s="101">
        <f>(F122-H122)*L122</f>
        <v>786230.1</v>
      </c>
      <c r="R122" s="82">
        <f t="shared" si="47"/>
        <v>3012735.4474800001</v>
      </c>
      <c r="S122" s="96"/>
      <c r="T122" s="97"/>
      <c r="U122" s="98"/>
    </row>
    <row r="123" spans="1:21" ht="30.75" customHeight="1">
      <c r="A123" s="36" t="s">
        <v>298</v>
      </c>
      <c r="B123" s="37" t="s">
        <v>299</v>
      </c>
      <c r="C123" s="16"/>
      <c r="D123" s="42"/>
      <c r="E123" s="183"/>
      <c r="F123" s="184"/>
      <c r="G123" s="184"/>
      <c r="H123" s="184"/>
      <c r="I123" s="103">
        <f t="shared" ref="I123:L123" si="88">SUM(I124)</f>
        <v>1400.26</v>
      </c>
      <c r="J123" s="103">
        <f t="shared" si="88"/>
        <v>1384.21</v>
      </c>
      <c r="K123" s="103">
        <f t="shared" si="88"/>
        <v>1518.4749999999999</v>
      </c>
      <c r="L123" s="103">
        <f t="shared" si="88"/>
        <v>1518.4749999999999</v>
      </c>
      <c r="M123" s="82">
        <f t="shared" si="46"/>
        <v>5821.42</v>
      </c>
      <c r="N123" s="95">
        <f>SUM(N124)</f>
        <v>131260.37239999996</v>
      </c>
      <c r="O123" s="80">
        <f>SUM(O124)</f>
        <v>129755.84539999998</v>
      </c>
      <c r="P123" s="80">
        <f t="shared" ref="P123:Q123" si="89">SUM(P124)</f>
        <v>136723.48899999997</v>
      </c>
      <c r="Q123" s="80">
        <f t="shared" si="89"/>
        <v>136723.48899999997</v>
      </c>
      <c r="R123" s="82">
        <f t="shared" si="47"/>
        <v>534463.19579999987</v>
      </c>
      <c r="S123" s="96">
        <f>'2025'!T125</f>
        <v>36935.313189090004</v>
      </c>
      <c r="T123" s="97">
        <f>Q123/3</f>
        <v>45574.496333333322</v>
      </c>
      <c r="U123" s="98">
        <f>R123+S123-T123</f>
        <v>525824.01265575655</v>
      </c>
    </row>
    <row r="124" spans="1:21" ht="35.25" customHeight="1">
      <c r="A124" s="36"/>
      <c r="B124" s="16" t="s">
        <v>300</v>
      </c>
      <c r="C124" s="16" t="s">
        <v>301</v>
      </c>
      <c r="D124" s="42" t="s">
        <v>145</v>
      </c>
      <c r="E124" s="95">
        <v>186.17</v>
      </c>
      <c r="F124" s="80">
        <v>186.17</v>
      </c>
      <c r="G124" s="80">
        <v>92.43</v>
      </c>
      <c r="H124" s="80">
        <v>96.13</v>
      </c>
      <c r="I124" s="100">
        <v>1400.26</v>
      </c>
      <c r="J124" s="100">
        <v>1384.21</v>
      </c>
      <c r="K124" s="100">
        <v>1518.4749999999999</v>
      </c>
      <c r="L124" s="100">
        <v>1518.4749999999999</v>
      </c>
      <c r="M124" s="82">
        <f t="shared" si="46"/>
        <v>5821.42</v>
      </c>
      <c r="N124" s="96">
        <f>I124*(E124-G124)</f>
        <v>131260.37239999996</v>
      </c>
      <c r="O124" s="101">
        <f>J124*(E124-G124)</f>
        <v>129755.84539999998</v>
      </c>
      <c r="P124" s="101">
        <f>(F124-H124)*K124</f>
        <v>136723.48899999997</v>
      </c>
      <c r="Q124" s="101">
        <f>(F124-H124)*L124</f>
        <v>136723.48899999997</v>
      </c>
      <c r="R124" s="82">
        <f t="shared" si="47"/>
        <v>534463.19579999987</v>
      </c>
      <c r="S124" s="96"/>
      <c r="T124" s="97"/>
      <c r="U124" s="98"/>
    </row>
    <row r="125" spans="1:21" ht="30.75" customHeight="1">
      <c r="A125" s="36" t="s">
        <v>184</v>
      </c>
      <c r="B125" s="37" t="s">
        <v>13</v>
      </c>
      <c r="C125" s="16"/>
      <c r="D125" s="42"/>
      <c r="E125" s="183"/>
      <c r="F125" s="184"/>
      <c r="G125" s="184"/>
      <c r="H125" s="184"/>
      <c r="I125" s="103">
        <f t="shared" ref="I125:J125" si="90">SUM(I126:I149)</f>
        <v>389691.59200000006</v>
      </c>
      <c r="J125" s="103">
        <f t="shared" si="90"/>
        <v>412269.18100000004</v>
      </c>
      <c r="K125" s="103">
        <f t="shared" ref="K125:L125" si="91">SUM(K126:K149)</f>
        <v>390818.5</v>
      </c>
      <c r="L125" s="103">
        <f t="shared" si="91"/>
        <v>390474.962</v>
      </c>
      <c r="M125" s="82">
        <f t="shared" si="46"/>
        <v>1583254.2350000001</v>
      </c>
      <c r="N125" s="95">
        <f>SUM(N126:N149)</f>
        <v>20821900.5636</v>
      </c>
      <c r="O125" s="80">
        <f>SUM(O126:O149)</f>
        <v>22163303.639969997</v>
      </c>
      <c r="P125" s="80">
        <f t="shared" ref="P125:Q125" si="92">SUM(P126:P149)</f>
        <v>23020881.262499996</v>
      </c>
      <c r="Q125" s="80">
        <f t="shared" si="92"/>
        <v>22908951.688599996</v>
      </c>
      <c r="R125" s="82">
        <f t="shared" si="47"/>
        <v>88915037.154669985</v>
      </c>
      <c r="S125" s="96">
        <f>'2025'!T127</f>
        <v>6216251.9532416835</v>
      </c>
      <c r="T125" s="97">
        <f>Q125/3</f>
        <v>7636317.2295333324</v>
      </c>
      <c r="U125" s="98">
        <f>R125+S125-T125</f>
        <v>87494971.878378347</v>
      </c>
    </row>
    <row r="126" spans="1:21" ht="37.5" customHeight="1">
      <c r="A126" s="36"/>
      <c r="B126" s="16" t="s">
        <v>51</v>
      </c>
      <c r="C126" s="16" t="s">
        <v>29</v>
      </c>
      <c r="D126" s="42" t="s">
        <v>144</v>
      </c>
      <c r="E126" s="95">
        <v>190.77</v>
      </c>
      <c r="F126" s="80">
        <v>197.13</v>
      </c>
      <c r="G126" s="80">
        <v>52.34</v>
      </c>
      <c r="H126" s="80">
        <v>54.44</v>
      </c>
      <c r="I126" s="100">
        <v>9044.143</v>
      </c>
      <c r="J126" s="100">
        <v>11446.124</v>
      </c>
      <c r="K126" s="100">
        <v>9938.5</v>
      </c>
      <c r="L126" s="100">
        <v>9938.5</v>
      </c>
      <c r="M126" s="82">
        <f t="shared" si="46"/>
        <v>40367.267</v>
      </c>
      <c r="N126" s="96">
        <f t="shared" ref="N126:N149" si="93">I126*(E126-G126)</f>
        <v>1251980.7154900001</v>
      </c>
      <c r="O126" s="101">
        <f t="shared" ref="O126:O149" si="94">J126*(E126-G126)</f>
        <v>1584486.9453199999</v>
      </c>
      <c r="P126" s="101">
        <f t="shared" ref="P126:P149" si="95">(F126-H126)*K126</f>
        <v>1418124.5649999999</v>
      </c>
      <c r="Q126" s="101">
        <f t="shared" ref="Q126:Q149" si="96">(F126-H126)*L126</f>
        <v>1418124.5649999999</v>
      </c>
      <c r="R126" s="82">
        <f t="shared" si="47"/>
        <v>5672716.7908100002</v>
      </c>
      <c r="S126" s="96"/>
      <c r="T126" s="97"/>
      <c r="U126" s="98"/>
    </row>
    <row r="127" spans="1:21" ht="42.75" customHeight="1">
      <c r="A127" s="36"/>
      <c r="B127" s="16" t="s">
        <v>51</v>
      </c>
      <c r="C127" s="16" t="s">
        <v>29</v>
      </c>
      <c r="D127" s="42" t="s">
        <v>145</v>
      </c>
      <c r="E127" s="95">
        <v>98.22</v>
      </c>
      <c r="F127" s="80">
        <v>101.49</v>
      </c>
      <c r="G127" s="80">
        <v>58.91</v>
      </c>
      <c r="H127" s="80">
        <v>61.26</v>
      </c>
      <c r="I127" s="100">
        <v>4767.4250000000002</v>
      </c>
      <c r="J127" s="100">
        <v>6624.5780000000004</v>
      </c>
      <c r="K127" s="100">
        <v>4188.25</v>
      </c>
      <c r="L127" s="100">
        <v>4188.25</v>
      </c>
      <c r="M127" s="82">
        <f t="shared" si="46"/>
        <v>19768.503000000001</v>
      </c>
      <c r="N127" s="96">
        <f t="shared" si="93"/>
        <v>187407.47675000003</v>
      </c>
      <c r="O127" s="101">
        <f t="shared" si="94"/>
        <v>260412.16118000002</v>
      </c>
      <c r="P127" s="101">
        <f t="shared" si="95"/>
        <v>168493.29749999999</v>
      </c>
      <c r="Q127" s="101">
        <f t="shared" si="96"/>
        <v>168493.29749999999</v>
      </c>
      <c r="R127" s="82">
        <f t="shared" si="47"/>
        <v>784806.23293000006</v>
      </c>
      <c r="S127" s="96"/>
      <c r="T127" s="97"/>
      <c r="U127" s="98"/>
    </row>
    <row r="128" spans="1:21" ht="30.75" customHeight="1">
      <c r="A128" s="36"/>
      <c r="B128" s="16" t="s">
        <v>80</v>
      </c>
      <c r="C128" s="16" t="s">
        <v>189</v>
      </c>
      <c r="D128" s="42" t="s">
        <v>144</v>
      </c>
      <c r="E128" s="95">
        <v>89.47</v>
      </c>
      <c r="F128" s="80">
        <v>91.08</v>
      </c>
      <c r="G128" s="80">
        <v>59.25</v>
      </c>
      <c r="H128" s="80">
        <v>61.62</v>
      </c>
      <c r="I128" s="100">
        <v>23214.729999999996</v>
      </c>
      <c r="J128" s="100">
        <v>22266.258000000002</v>
      </c>
      <c r="K128" s="100">
        <v>20286.25</v>
      </c>
      <c r="L128" s="100">
        <v>20286.25</v>
      </c>
      <c r="M128" s="82">
        <f t="shared" si="46"/>
        <v>86053.487999999998</v>
      </c>
      <c r="N128" s="96">
        <f t="shared" si="93"/>
        <v>701549.14059999981</v>
      </c>
      <c r="O128" s="101">
        <f t="shared" si="94"/>
        <v>672886.31676000007</v>
      </c>
      <c r="P128" s="101">
        <f t="shared" si="95"/>
        <v>597632.92500000005</v>
      </c>
      <c r="Q128" s="101">
        <f t="shared" si="96"/>
        <v>597632.92500000005</v>
      </c>
      <c r="R128" s="82">
        <f t="shared" si="47"/>
        <v>2569701.30736</v>
      </c>
      <c r="S128" s="96"/>
      <c r="T128" s="97"/>
      <c r="U128" s="98"/>
    </row>
    <row r="129" spans="1:21" ht="30.75" customHeight="1">
      <c r="A129" s="36"/>
      <c r="B129" s="16" t="s">
        <v>67</v>
      </c>
      <c r="C129" s="16" t="s">
        <v>17</v>
      </c>
      <c r="D129" s="42" t="s">
        <v>144</v>
      </c>
      <c r="E129" s="95">
        <v>97.39</v>
      </c>
      <c r="F129" s="80">
        <v>100.64</v>
      </c>
      <c r="G129" s="80">
        <v>44.44</v>
      </c>
      <c r="H129" s="80">
        <v>46.22</v>
      </c>
      <c r="I129" s="100">
        <v>163516.22899999999</v>
      </c>
      <c r="J129" s="100">
        <v>174145.361</v>
      </c>
      <c r="K129" s="100">
        <v>166368</v>
      </c>
      <c r="L129" s="100">
        <v>166368</v>
      </c>
      <c r="M129" s="82">
        <f t="shared" si="46"/>
        <v>670397.59</v>
      </c>
      <c r="N129" s="96">
        <f t="shared" si="93"/>
        <v>8658184.3255499993</v>
      </c>
      <c r="O129" s="101">
        <f t="shared" si="94"/>
        <v>9220996.8649500012</v>
      </c>
      <c r="P129" s="101">
        <f t="shared" si="95"/>
        <v>9053746.5600000005</v>
      </c>
      <c r="Q129" s="101">
        <f t="shared" si="96"/>
        <v>9053746.5600000005</v>
      </c>
      <c r="R129" s="82">
        <f t="shared" si="47"/>
        <v>35986674.310500003</v>
      </c>
      <c r="S129" s="96"/>
      <c r="T129" s="97"/>
      <c r="U129" s="98"/>
    </row>
    <row r="130" spans="1:21" ht="30.75" customHeight="1">
      <c r="A130" s="36"/>
      <c r="B130" s="16" t="s">
        <v>67</v>
      </c>
      <c r="C130" s="16" t="s">
        <v>17</v>
      </c>
      <c r="D130" s="42" t="s">
        <v>145</v>
      </c>
      <c r="E130" s="95">
        <v>81.599999999999994</v>
      </c>
      <c r="F130" s="80">
        <v>84.32</v>
      </c>
      <c r="G130" s="80">
        <v>42.96</v>
      </c>
      <c r="H130" s="80">
        <v>44.67</v>
      </c>
      <c r="I130" s="100">
        <v>149118.111</v>
      </c>
      <c r="J130" s="100">
        <v>155461.10500000001</v>
      </c>
      <c r="K130" s="100">
        <v>143587.75</v>
      </c>
      <c r="L130" s="100">
        <v>143587.75</v>
      </c>
      <c r="M130" s="82">
        <f t="shared" si="46"/>
        <v>591754.71600000001</v>
      </c>
      <c r="N130" s="96">
        <f t="shared" si="93"/>
        <v>5761923.8090399988</v>
      </c>
      <c r="O130" s="101">
        <f t="shared" si="94"/>
        <v>6007017.0971999997</v>
      </c>
      <c r="P130" s="101">
        <f t="shared" si="95"/>
        <v>5693254.2874999987</v>
      </c>
      <c r="Q130" s="101">
        <f t="shared" si="96"/>
        <v>5693254.2874999987</v>
      </c>
      <c r="R130" s="82">
        <f t="shared" si="47"/>
        <v>23155449.481239993</v>
      </c>
      <c r="S130" s="96"/>
      <c r="T130" s="97"/>
      <c r="U130" s="98"/>
    </row>
    <row r="131" spans="1:21" ht="30.75" customHeight="1">
      <c r="A131" s="36"/>
      <c r="B131" s="16" t="s">
        <v>51</v>
      </c>
      <c r="C131" s="16" t="s">
        <v>306</v>
      </c>
      <c r="D131" s="42" t="s">
        <v>144</v>
      </c>
      <c r="E131" s="95">
        <v>249.67</v>
      </c>
      <c r="F131" s="80">
        <v>257.99</v>
      </c>
      <c r="G131" s="80">
        <v>52.34</v>
      </c>
      <c r="H131" s="80">
        <v>54.44</v>
      </c>
      <c r="I131" s="100">
        <v>1279.5309999999999</v>
      </c>
      <c r="J131" s="100">
        <v>1273.2809999999999</v>
      </c>
      <c r="K131" s="100">
        <v>1850</v>
      </c>
      <c r="L131" s="100">
        <v>1744.828</v>
      </c>
      <c r="M131" s="82">
        <f t="shared" si="46"/>
        <v>6147.6399999999994</v>
      </c>
      <c r="N131" s="96">
        <f t="shared" si="93"/>
        <v>252489.85222999996</v>
      </c>
      <c r="O131" s="101">
        <f t="shared" si="94"/>
        <v>251256.53972999996</v>
      </c>
      <c r="P131" s="101">
        <f t="shared" si="95"/>
        <v>376567.5</v>
      </c>
      <c r="Q131" s="101">
        <f t="shared" si="96"/>
        <v>355159.73940000002</v>
      </c>
      <c r="R131" s="82">
        <f t="shared" si="47"/>
        <v>1235473.63136</v>
      </c>
      <c r="S131" s="96"/>
      <c r="T131" s="97"/>
      <c r="U131" s="98"/>
    </row>
    <row r="132" spans="1:21" ht="30.75" customHeight="1">
      <c r="A132" s="36"/>
      <c r="B132" s="16" t="s">
        <v>60</v>
      </c>
      <c r="C132" s="16" t="s">
        <v>200</v>
      </c>
      <c r="D132" s="42" t="s">
        <v>144</v>
      </c>
      <c r="E132" s="95">
        <v>516.05999999999995</v>
      </c>
      <c r="F132" s="80">
        <v>516.05999999999995</v>
      </c>
      <c r="G132" s="80">
        <v>128.37</v>
      </c>
      <c r="H132" s="80">
        <v>133.51</v>
      </c>
      <c r="I132" s="100">
        <v>2533.7449999999999</v>
      </c>
      <c r="J132" s="100">
        <v>2409.0280000000002</v>
      </c>
      <c r="K132" s="100">
        <v>6480</v>
      </c>
      <c r="L132" s="100">
        <v>6243.634</v>
      </c>
      <c r="M132" s="82">
        <f t="shared" si="46"/>
        <v>17666.406999999999</v>
      </c>
      <c r="N132" s="96">
        <f t="shared" si="93"/>
        <v>982307.59904999984</v>
      </c>
      <c r="O132" s="101">
        <f t="shared" si="94"/>
        <v>933956.06531999994</v>
      </c>
      <c r="P132" s="101">
        <f t="shared" si="95"/>
        <v>2478923.9999999995</v>
      </c>
      <c r="Q132" s="101">
        <f t="shared" si="96"/>
        <v>2388502.1866999995</v>
      </c>
      <c r="R132" s="82">
        <f t="shared" si="47"/>
        <v>6783689.8510699989</v>
      </c>
      <c r="S132" s="96"/>
      <c r="T132" s="97"/>
      <c r="U132" s="98"/>
    </row>
    <row r="133" spans="1:21" ht="43.5" customHeight="1">
      <c r="A133" s="36"/>
      <c r="B133" s="16" t="s">
        <v>67</v>
      </c>
      <c r="C133" s="16" t="s">
        <v>185</v>
      </c>
      <c r="D133" s="42" t="s">
        <v>144</v>
      </c>
      <c r="E133" s="95">
        <v>153.94</v>
      </c>
      <c r="F133" s="80">
        <v>159.07</v>
      </c>
      <c r="G133" s="80">
        <v>44.44</v>
      </c>
      <c r="H133" s="80">
        <v>46.22</v>
      </c>
      <c r="I133" s="100">
        <v>12819.868999999999</v>
      </c>
      <c r="J133" s="100">
        <v>13406.39</v>
      </c>
      <c r="K133" s="100">
        <v>12503.75</v>
      </c>
      <c r="L133" s="100">
        <v>12503.75</v>
      </c>
      <c r="M133" s="82">
        <f t="shared" si="46"/>
        <v>51233.758999999998</v>
      </c>
      <c r="N133" s="96">
        <f t="shared" si="93"/>
        <v>1403775.6554999999</v>
      </c>
      <c r="O133" s="101">
        <f t="shared" si="94"/>
        <v>1467999.7049999998</v>
      </c>
      <c r="P133" s="101">
        <f t="shared" si="95"/>
        <v>1411048.1875</v>
      </c>
      <c r="Q133" s="101">
        <f t="shared" si="96"/>
        <v>1411048.1875</v>
      </c>
      <c r="R133" s="82">
        <f t="shared" si="47"/>
        <v>5693871.7354999995</v>
      </c>
      <c r="S133" s="96"/>
      <c r="T133" s="97"/>
      <c r="U133" s="98"/>
    </row>
    <row r="134" spans="1:21" ht="36" customHeight="1">
      <c r="A134" s="36"/>
      <c r="B134" s="16" t="s">
        <v>67</v>
      </c>
      <c r="C134" s="16" t="s">
        <v>23</v>
      </c>
      <c r="D134" s="42" t="s">
        <v>144</v>
      </c>
      <c r="E134" s="95">
        <v>153.94</v>
      </c>
      <c r="F134" s="80">
        <v>159.07</v>
      </c>
      <c r="G134" s="80">
        <v>35</v>
      </c>
      <c r="H134" s="80">
        <v>36.4</v>
      </c>
      <c r="I134" s="100">
        <v>1200.3400000000001</v>
      </c>
      <c r="J134" s="100">
        <v>1138.6799999999998</v>
      </c>
      <c r="K134" s="100">
        <v>1234.75</v>
      </c>
      <c r="L134" s="100">
        <v>1234.75</v>
      </c>
      <c r="M134" s="82">
        <f t="shared" ref="M134:M195" si="97">I134+J134+K134+L134</f>
        <v>4808.5200000000004</v>
      </c>
      <c r="N134" s="96">
        <f t="shared" si="93"/>
        <v>142768.43960000001</v>
      </c>
      <c r="O134" s="101">
        <f t="shared" si="94"/>
        <v>135434.59919999997</v>
      </c>
      <c r="P134" s="101">
        <f t="shared" si="95"/>
        <v>151466.78249999997</v>
      </c>
      <c r="Q134" s="101">
        <f t="shared" si="96"/>
        <v>151466.78249999997</v>
      </c>
      <c r="R134" s="82">
        <f t="shared" ref="R134:R195" si="98">N134+O134+P134+Q134</f>
        <v>581136.60379999992</v>
      </c>
      <c r="S134" s="96"/>
      <c r="T134" s="97"/>
      <c r="U134" s="98"/>
    </row>
    <row r="135" spans="1:21" ht="30.75" customHeight="1">
      <c r="A135" s="36"/>
      <c r="B135" s="16" t="s">
        <v>67</v>
      </c>
      <c r="C135" s="16" t="s">
        <v>186</v>
      </c>
      <c r="D135" s="42" t="s">
        <v>144</v>
      </c>
      <c r="E135" s="95">
        <v>153.94</v>
      </c>
      <c r="F135" s="80">
        <v>159.07</v>
      </c>
      <c r="G135" s="80">
        <v>53.33</v>
      </c>
      <c r="H135" s="80">
        <v>55.46</v>
      </c>
      <c r="I135" s="100">
        <v>401.73400000000004</v>
      </c>
      <c r="J135" s="100">
        <v>652.89100000000008</v>
      </c>
      <c r="K135" s="100">
        <v>581.25</v>
      </c>
      <c r="L135" s="100">
        <v>581.25</v>
      </c>
      <c r="M135" s="82">
        <f t="shared" si="97"/>
        <v>2217.125</v>
      </c>
      <c r="N135" s="96">
        <f t="shared" si="93"/>
        <v>40418.457740000005</v>
      </c>
      <c r="O135" s="101">
        <f t="shared" si="94"/>
        <v>65687.36351000001</v>
      </c>
      <c r="P135" s="101">
        <f t="shared" si="95"/>
        <v>60223.312499999993</v>
      </c>
      <c r="Q135" s="101">
        <f t="shared" si="96"/>
        <v>60223.312499999993</v>
      </c>
      <c r="R135" s="82">
        <f t="shared" si="98"/>
        <v>226552.44625000001</v>
      </c>
      <c r="S135" s="96"/>
      <c r="T135" s="97"/>
      <c r="U135" s="98"/>
    </row>
    <row r="136" spans="1:21" ht="30.75" customHeight="1">
      <c r="A136" s="36"/>
      <c r="B136" s="16" t="s">
        <v>67</v>
      </c>
      <c r="C136" s="16" t="s">
        <v>187</v>
      </c>
      <c r="D136" s="42" t="s">
        <v>144</v>
      </c>
      <c r="E136" s="95">
        <v>153.94</v>
      </c>
      <c r="F136" s="80">
        <v>159.07</v>
      </c>
      <c r="G136" s="80">
        <v>53.33</v>
      </c>
      <c r="H136" s="80">
        <v>55.46</v>
      </c>
      <c r="I136" s="100">
        <v>3972.79</v>
      </c>
      <c r="J136" s="100">
        <v>4534.8</v>
      </c>
      <c r="K136" s="100">
        <v>4096</v>
      </c>
      <c r="L136" s="100">
        <v>4096</v>
      </c>
      <c r="M136" s="82">
        <f t="shared" si="97"/>
        <v>16699.59</v>
      </c>
      <c r="N136" s="96">
        <f t="shared" si="93"/>
        <v>399702.4019</v>
      </c>
      <c r="O136" s="101">
        <f t="shared" si="94"/>
        <v>456246.228</v>
      </c>
      <c r="P136" s="101">
        <f t="shared" si="95"/>
        <v>424386.55999999994</v>
      </c>
      <c r="Q136" s="101">
        <f t="shared" si="96"/>
        <v>424386.55999999994</v>
      </c>
      <c r="R136" s="82">
        <f t="shared" si="98"/>
        <v>1704721.7499000002</v>
      </c>
      <c r="S136" s="96"/>
      <c r="T136" s="97"/>
      <c r="U136" s="98"/>
    </row>
    <row r="137" spans="1:21" ht="30.75" customHeight="1">
      <c r="A137" s="36"/>
      <c r="B137" s="16" t="s">
        <v>67</v>
      </c>
      <c r="C137" s="16" t="s">
        <v>25</v>
      </c>
      <c r="D137" s="42" t="s">
        <v>144</v>
      </c>
      <c r="E137" s="95">
        <v>153.94</v>
      </c>
      <c r="F137" s="80">
        <v>159.07</v>
      </c>
      <c r="G137" s="80">
        <v>62.21</v>
      </c>
      <c r="H137" s="80">
        <v>64.7</v>
      </c>
      <c r="I137" s="100">
        <v>188.39</v>
      </c>
      <c r="J137" s="100">
        <v>214.6</v>
      </c>
      <c r="K137" s="100">
        <v>278.75</v>
      </c>
      <c r="L137" s="100">
        <v>278.75</v>
      </c>
      <c r="M137" s="82">
        <f t="shared" si="97"/>
        <v>960.49</v>
      </c>
      <c r="N137" s="96">
        <f t="shared" si="93"/>
        <v>17281.014699999996</v>
      </c>
      <c r="O137" s="101">
        <f t="shared" si="94"/>
        <v>19685.257999999998</v>
      </c>
      <c r="P137" s="101">
        <f t="shared" si="95"/>
        <v>26305.637499999997</v>
      </c>
      <c r="Q137" s="101">
        <f t="shared" si="96"/>
        <v>26305.637499999997</v>
      </c>
      <c r="R137" s="82">
        <f t="shared" si="98"/>
        <v>89577.547699999996</v>
      </c>
      <c r="S137" s="96"/>
      <c r="T137" s="97"/>
      <c r="U137" s="98"/>
    </row>
    <row r="138" spans="1:21" ht="30.75" customHeight="1">
      <c r="A138" s="36"/>
      <c r="B138" s="16" t="s">
        <v>67</v>
      </c>
      <c r="C138" s="16" t="s">
        <v>28</v>
      </c>
      <c r="D138" s="42" t="s">
        <v>144</v>
      </c>
      <c r="E138" s="95">
        <v>153.94</v>
      </c>
      <c r="F138" s="80">
        <v>159.07</v>
      </c>
      <c r="G138" s="80">
        <v>30</v>
      </c>
      <c r="H138" s="80">
        <v>31.2</v>
      </c>
      <c r="I138" s="100">
        <v>2072.44</v>
      </c>
      <c r="J138" s="100">
        <v>2244.36</v>
      </c>
      <c r="K138" s="100">
        <v>2175</v>
      </c>
      <c r="L138" s="100">
        <v>2175</v>
      </c>
      <c r="M138" s="82">
        <f t="shared" si="97"/>
        <v>8666.7999999999993</v>
      </c>
      <c r="N138" s="96">
        <f t="shared" si="93"/>
        <v>256858.21359999999</v>
      </c>
      <c r="O138" s="101">
        <f t="shared" si="94"/>
        <v>278165.97840000002</v>
      </c>
      <c r="P138" s="101">
        <f t="shared" si="95"/>
        <v>278117.25</v>
      </c>
      <c r="Q138" s="101">
        <f t="shared" si="96"/>
        <v>278117.25</v>
      </c>
      <c r="R138" s="82">
        <f t="shared" si="98"/>
        <v>1091258.692</v>
      </c>
      <c r="S138" s="96"/>
      <c r="T138" s="97"/>
      <c r="U138" s="98"/>
    </row>
    <row r="139" spans="1:21" ht="30.75" customHeight="1">
      <c r="A139" s="36"/>
      <c r="B139" s="16" t="s">
        <v>67</v>
      </c>
      <c r="C139" s="16" t="s">
        <v>188</v>
      </c>
      <c r="D139" s="42" t="s">
        <v>144</v>
      </c>
      <c r="E139" s="95">
        <v>153.94</v>
      </c>
      <c r="F139" s="80">
        <v>159.07</v>
      </c>
      <c r="G139" s="80">
        <v>59.25</v>
      </c>
      <c r="H139" s="80">
        <v>61.62</v>
      </c>
      <c r="I139" s="100">
        <v>1327.47</v>
      </c>
      <c r="J139" s="100">
        <v>1409.62</v>
      </c>
      <c r="K139" s="100">
        <v>1517.25</v>
      </c>
      <c r="L139" s="100">
        <v>1517.25</v>
      </c>
      <c r="M139" s="82">
        <f t="shared" si="97"/>
        <v>5771.59</v>
      </c>
      <c r="N139" s="96">
        <f t="shared" si="93"/>
        <v>125698.13430000001</v>
      </c>
      <c r="O139" s="101">
        <f t="shared" si="94"/>
        <v>133476.9178</v>
      </c>
      <c r="P139" s="101">
        <f t="shared" si="95"/>
        <v>147856.01249999998</v>
      </c>
      <c r="Q139" s="101">
        <f t="shared" si="96"/>
        <v>147856.01249999998</v>
      </c>
      <c r="R139" s="82">
        <f t="shared" si="98"/>
        <v>554887.07709999999</v>
      </c>
      <c r="S139" s="96"/>
      <c r="T139" s="97"/>
      <c r="U139" s="98"/>
    </row>
    <row r="140" spans="1:21" ht="30.75" customHeight="1">
      <c r="A140" s="36"/>
      <c r="B140" s="16" t="s">
        <v>67</v>
      </c>
      <c r="C140" s="16" t="s">
        <v>18</v>
      </c>
      <c r="D140" s="42" t="s">
        <v>145</v>
      </c>
      <c r="E140" s="95">
        <v>87.59</v>
      </c>
      <c r="F140" s="80">
        <v>90.51</v>
      </c>
      <c r="G140" s="80">
        <v>42.96</v>
      </c>
      <c r="H140" s="80">
        <v>44.67</v>
      </c>
      <c r="I140" s="100">
        <v>293.67500000000001</v>
      </c>
      <c r="J140" s="100">
        <v>331.75</v>
      </c>
      <c r="K140" s="100">
        <v>343.5</v>
      </c>
      <c r="L140" s="100">
        <v>343.5</v>
      </c>
      <c r="M140" s="82">
        <f t="shared" si="97"/>
        <v>1312.425</v>
      </c>
      <c r="N140" s="96">
        <f t="shared" si="93"/>
        <v>13106.715250000001</v>
      </c>
      <c r="O140" s="101">
        <f t="shared" si="94"/>
        <v>14806.002500000001</v>
      </c>
      <c r="P140" s="101">
        <f t="shared" si="95"/>
        <v>15746.04</v>
      </c>
      <c r="Q140" s="101">
        <f t="shared" si="96"/>
        <v>15746.04</v>
      </c>
      <c r="R140" s="82">
        <f t="shared" si="98"/>
        <v>59404.797750000005</v>
      </c>
      <c r="S140" s="96"/>
      <c r="T140" s="97"/>
      <c r="U140" s="98"/>
    </row>
    <row r="141" spans="1:21" ht="30.75" customHeight="1">
      <c r="A141" s="36"/>
      <c r="B141" s="16" t="s">
        <v>67</v>
      </c>
      <c r="C141" s="16" t="s">
        <v>23</v>
      </c>
      <c r="D141" s="42" t="s">
        <v>145</v>
      </c>
      <c r="E141" s="95">
        <v>87.59</v>
      </c>
      <c r="F141" s="80">
        <v>90.51</v>
      </c>
      <c r="G141" s="80">
        <v>57.27</v>
      </c>
      <c r="H141" s="80">
        <v>59.56</v>
      </c>
      <c r="I141" s="100">
        <v>1325.4499999999998</v>
      </c>
      <c r="J141" s="100">
        <v>1116.29</v>
      </c>
      <c r="K141" s="100">
        <v>1098.75</v>
      </c>
      <c r="L141" s="100">
        <v>1098.75</v>
      </c>
      <c r="M141" s="82">
        <f t="shared" si="97"/>
        <v>4639.24</v>
      </c>
      <c r="N141" s="96">
        <f t="shared" si="93"/>
        <v>40187.643999999993</v>
      </c>
      <c r="O141" s="101">
        <f t="shared" si="94"/>
        <v>33845.912799999998</v>
      </c>
      <c r="P141" s="101">
        <f t="shared" si="95"/>
        <v>34006.3125</v>
      </c>
      <c r="Q141" s="101">
        <f t="shared" si="96"/>
        <v>34006.3125</v>
      </c>
      <c r="R141" s="82">
        <f t="shared" si="98"/>
        <v>142046.18179999999</v>
      </c>
      <c r="S141" s="96"/>
      <c r="T141" s="97"/>
      <c r="U141" s="98"/>
    </row>
    <row r="142" spans="1:21" ht="30.75" customHeight="1">
      <c r="A142" s="36"/>
      <c r="B142" s="16" t="s">
        <v>67</v>
      </c>
      <c r="C142" s="16" t="s">
        <v>19</v>
      </c>
      <c r="D142" s="42" t="s">
        <v>145</v>
      </c>
      <c r="E142" s="95">
        <v>87.59</v>
      </c>
      <c r="F142" s="80">
        <v>90.51</v>
      </c>
      <c r="G142" s="80">
        <v>38.409999999999997</v>
      </c>
      <c r="H142" s="80">
        <v>39.94</v>
      </c>
      <c r="I142" s="100">
        <v>813.61</v>
      </c>
      <c r="J142" s="100">
        <v>702.94</v>
      </c>
      <c r="K142" s="100">
        <v>1178.25</v>
      </c>
      <c r="L142" s="100">
        <v>1178.25</v>
      </c>
      <c r="M142" s="82">
        <f t="shared" si="97"/>
        <v>3873.05</v>
      </c>
      <c r="N142" s="96">
        <f t="shared" si="93"/>
        <v>40013.339800000009</v>
      </c>
      <c r="O142" s="101">
        <f t="shared" si="94"/>
        <v>34570.589200000009</v>
      </c>
      <c r="P142" s="101">
        <f t="shared" si="95"/>
        <v>59584.102500000008</v>
      </c>
      <c r="Q142" s="101">
        <f t="shared" si="96"/>
        <v>59584.102500000008</v>
      </c>
      <c r="R142" s="82">
        <f t="shared" si="98"/>
        <v>193752.13400000005</v>
      </c>
      <c r="S142" s="96"/>
      <c r="T142" s="97"/>
      <c r="U142" s="98"/>
    </row>
    <row r="143" spans="1:21" ht="30.75" customHeight="1">
      <c r="A143" s="36"/>
      <c r="B143" s="16" t="s">
        <v>67</v>
      </c>
      <c r="C143" s="16" t="s">
        <v>20</v>
      </c>
      <c r="D143" s="42" t="s">
        <v>145</v>
      </c>
      <c r="E143" s="95">
        <v>87.59</v>
      </c>
      <c r="F143" s="80">
        <v>90.51</v>
      </c>
      <c r="G143" s="80">
        <v>42.22</v>
      </c>
      <c r="H143" s="80">
        <v>43.91</v>
      </c>
      <c r="I143" s="100">
        <v>2537.9299999999998</v>
      </c>
      <c r="J143" s="100">
        <v>3133.88</v>
      </c>
      <c r="K143" s="100">
        <v>2575.25</v>
      </c>
      <c r="L143" s="100">
        <v>2575.25</v>
      </c>
      <c r="M143" s="82">
        <f t="shared" si="97"/>
        <v>10822.31</v>
      </c>
      <c r="N143" s="96">
        <f t="shared" si="93"/>
        <v>115145.88410000001</v>
      </c>
      <c r="O143" s="101">
        <f t="shared" si="94"/>
        <v>142184.13560000001</v>
      </c>
      <c r="P143" s="101">
        <f t="shared" si="95"/>
        <v>120006.65000000002</v>
      </c>
      <c r="Q143" s="101">
        <f t="shared" si="96"/>
        <v>120006.65000000002</v>
      </c>
      <c r="R143" s="82">
        <f t="shared" si="98"/>
        <v>497343.31970000005</v>
      </c>
      <c r="S143" s="96"/>
      <c r="T143" s="97"/>
      <c r="U143" s="98"/>
    </row>
    <row r="144" spans="1:21" ht="30.75" customHeight="1">
      <c r="A144" s="36"/>
      <c r="B144" s="16" t="s">
        <v>67</v>
      </c>
      <c r="C144" s="16" t="s">
        <v>21</v>
      </c>
      <c r="D144" s="42" t="s">
        <v>145</v>
      </c>
      <c r="E144" s="95">
        <v>87.59</v>
      </c>
      <c r="F144" s="80">
        <v>90.51</v>
      </c>
      <c r="G144" s="80">
        <v>37</v>
      </c>
      <c r="H144" s="80">
        <v>38.479999999999997</v>
      </c>
      <c r="I144" s="100">
        <v>3154.5299999999997</v>
      </c>
      <c r="J144" s="100">
        <v>2900.33</v>
      </c>
      <c r="K144" s="100">
        <v>3435.5</v>
      </c>
      <c r="L144" s="100">
        <v>3435.5</v>
      </c>
      <c r="M144" s="82">
        <f t="shared" si="97"/>
        <v>12925.86</v>
      </c>
      <c r="N144" s="96">
        <f t="shared" si="93"/>
        <v>159587.6727</v>
      </c>
      <c r="O144" s="101">
        <f t="shared" si="94"/>
        <v>146727.69469999999</v>
      </c>
      <c r="P144" s="101">
        <f t="shared" si="95"/>
        <v>178749.06500000003</v>
      </c>
      <c r="Q144" s="101">
        <f t="shared" si="96"/>
        <v>178749.06500000003</v>
      </c>
      <c r="R144" s="82">
        <f t="shared" si="98"/>
        <v>663813.49740000011</v>
      </c>
      <c r="S144" s="96"/>
      <c r="T144" s="97"/>
      <c r="U144" s="98"/>
    </row>
    <row r="145" spans="1:21" ht="30.75" customHeight="1">
      <c r="A145" s="36"/>
      <c r="B145" s="16" t="s">
        <v>67</v>
      </c>
      <c r="C145" s="16" t="s">
        <v>24</v>
      </c>
      <c r="D145" s="42" t="s">
        <v>145</v>
      </c>
      <c r="E145" s="95">
        <v>87.59</v>
      </c>
      <c r="F145" s="80">
        <v>90.51</v>
      </c>
      <c r="G145" s="80">
        <v>50.36</v>
      </c>
      <c r="H145" s="80">
        <v>52.38</v>
      </c>
      <c r="I145" s="100">
        <v>3322.78</v>
      </c>
      <c r="J145" s="100">
        <v>3898.5299999999997</v>
      </c>
      <c r="K145" s="100">
        <v>3692.75</v>
      </c>
      <c r="L145" s="100">
        <v>3692.75</v>
      </c>
      <c r="M145" s="82">
        <f t="shared" si="97"/>
        <v>14606.81</v>
      </c>
      <c r="N145" s="96">
        <f t="shared" si="93"/>
        <v>123707.09940000002</v>
      </c>
      <c r="O145" s="101">
        <f t="shared" si="94"/>
        <v>145142.27189999999</v>
      </c>
      <c r="P145" s="101">
        <f t="shared" si="95"/>
        <v>140804.5575</v>
      </c>
      <c r="Q145" s="101">
        <f t="shared" si="96"/>
        <v>140804.5575</v>
      </c>
      <c r="R145" s="82">
        <f t="shared" si="98"/>
        <v>550458.48629999999</v>
      </c>
      <c r="S145" s="96"/>
      <c r="T145" s="97"/>
      <c r="U145" s="98"/>
    </row>
    <row r="146" spans="1:21" ht="30.75" customHeight="1">
      <c r="A146" s="36"/>
      <c r="B146" s="16" t="s">
        <v>67</v>
      </c>
      <c r="C146" s="16" t="s">
        <v>26</v>
      </c>
      <c r="D146" s="42" t="s">
        <v>145</v>
      </c>
      <c r="E146" s="95">
        <v>87.59</v>
      </c>
      <c r="F146" s="80">
        <v>90.51</v>
      </c>
      <c r="G146" s="80">
        <v>57.27</v>
      </c>
      <c r="H146" s="80">
        <v>59.56</v>
      </c>
      <c r="I146" s="100">
        <v>231.37</v>
      </c>
      <c r="J146" s="100">
        <v>176.82499999999999</v>
      </c>
      <c r="K146" s="100">
        <v>296.75</v>
      </c>
      <c r="L146" s="100">
        <v>296.75</v>
      </c>
      <c r="M146" s="82">
        <f t="shared" si="97"/>
        <v>1001.6949999999999</v>
      </c>
      <c r="N146" s="96">
        <f t="shared" si="93"/>
        <v>7015.1383999999998</v>
      </c>
      <c r="O146" s="101">
        <f t="shared" si="94"/>
        <v>5361.3339999999998</v>
      </c>
      <c r="P146" s="101">
        <f t="shared" si="95"/>
        <v>9184.4125000000004</v>
      </c>
      <c r="Q146" s="101">
        <f t="shared" si="96"/>
        <v>9184.4125000000004</v>
      </c>
      <c r="R146" s="82">
        <f t="shared" si="98"/>
        <v>30745.297399999996</v>
      </c>
      <c r="S146" s="96"/>
      <c r="T146" s="97"/>
      <c r="U146" s="98"/>
    </row>
    <row r="147" spans="1:21" ht="30.75" customHeight="1">
      <c r="A147" s="36"/>
      <c r="B147" s="16" t="s">
        <v>67</v>
      </c>
      <c r="C147" s="16" t="s">
        <v>27</v>
      </c>
      <c r="D147" s="42" t="s">
        <v>145</v>
      </c>
      <c r="E147" s="95">
        <v>87.59</v>
      </c>
      <c r="F147" s="80">
        <v>90.51</v>
      </c>
      <c r="G147" s="80">
        <v>50.36</v>
      </c>
      <c r="H147" s="80">
        <v>52.38</v>
      </c>
      <c r="I147" s="100">
        <v>326.26</v>
      </c>
      <c r="J147" s="100">
        <v>362.4</v>
      </c>
      <c r="K147" s="100">
        <v>385.25</v>
      </c>
      <c r="L147" s="100">
        <v>385.25</v>
      </c>
      <c r="M147" s="82">
        <f t="shared" si="97"/>
        <v>1459.1599999999999</v>
      </c>
      <c r="N147" s="96">
        <f t="shared" si="93"/>
        <v>12146.659800000001</v>
      </c>
      <c r="O147" s="101">
        <f t="shared" si="94"/>
        <v>13492.152</v>
      </c>
      <c r="P147" s="101">
        <f t="shared" si="95"/>
        <v>14689.5825</v>
      </c>
      <c r="Q147" s="101">
        <f t="shared" si="96"/>
        <v>14689.5825</v>
      </c>
      <c r="R147" s="82">
        <f t="shared" si="98"/>
        <v>55017.976800000004</v>
      </c>
      <c r="S147" s="96"/>
      <c r="T147" s="97"/>
      <c r="U147" s="98"/>
    </row>
    <row r="148" spans="1:21" ht="30.75" customHeight="1">
      <c r="A148" s="36"/>
      <c r="B148" s="16" t="s">
        <v>67</v>
      </c>
      <c r="C148" s="16" t="s">
        <v>28</v>
      </c>
      <c r="D148" s="42" t="s">
        <v>145</v>
      </c>
      <c r="E148" s="95">
        <v>87.59</v>
      </c>
      <c r="F148" s="80">
        <v>90.51</v>
      </c>
      <c r="G148" s="80">
        <v>29</v>
      </c>
      <c r="H148" s="80">
        <v>30.16</v>
      </c>
      <c r="I148" s="100">
        <v>2032.63</v>
      </c>
      <c r="J148" s="100">
        <v>2190.71</v>
      </c>
      <c r="K148" s="100">
        <v>2474.75</v>
      </c>
      <c r="L148" s="100">
        <v>2474.75</v>
      </c>
      <c r="M148" s="82">
        <f t="shared" si="97"/>
        <v>9172.84</v>
      </c>
      <c r="N148" s="96">
        <f t="shared" si="93"/>
        <v>119091.79170000002</v>
      </c>
      <c r="O148" s="101">
        <f t="shared" si="94"/>
        <v>128353.6989</v>
      </c>
      <c r="P148" s="101">
        <f t="shared" si="95"/>
        <v>149351.16250000003</v>
      </c>
      <c r="Q148" s="101">
        <f t="shared" si="96"/>
        <v>149351.16250000003</v>
      </c>
      <c r="R148" s="82">
        <f t="shared" si="98"/>
        <v>546147.81560000009</v>
      </c>
      <c r="S148" s="96"/>
      <c r="T148" s="97"/>
      <c r="U148" s="98"/>
    </row>
    <row r="149" spans="1:21" ht="30.75" customHeight="1">
      <c r="A149" s="36"/>
      <c r="B149" s="16" t="s">
        <v>67</v>
      </c>
      <c r="C149" s="16" t="s">
        <v>22</v>
      </c>
      <c r="D149" s="42" t="s">
        <v>145</v>
      </c>
      <c r="E149" s="95">
        <v>87.59</v>
      </c>
      <c r="F149" s="80">
        <v>90.51</v>
      </c>
      <c r="G149" s="80">
        <v>38.950000000000003</v>
      </c>
      <c r="H149" s="80">
        <v>40.51</v>
      </c>
      <c r="I149" s="100">
        <v>196.41</v>
      </c>
      <c r="J149" s="100">
        <v>228.45</v>
      </c>
      <c r="K149" s="100">
        <v>252.25</v>
      </c>
      <c r="L149" s="100">
        <v>250.25</v>
      </c>
      <c r="M149" s="82">
        <f t="shared" si="97"/>
        <v>927.36</v>
      </c>
      <c r="N149" s="96">
        <f t="shared" si="93"/>
        <v>9553.3824000000004</v>
      </c>
      <c r="O149" s="101">
        <f t="shared" si="94"/>
        <v>11111.807999999999</v>
      </c>
      <c r="P149" s="101">
        <f t="shared" si="95"/>
        <v>12612.500000000002</v>
      </c>
      <c r="Q149" s="101">
        <f t="shared" si="96"/>
        <v>12512.500000000002</v>
      </c>
      <c r="R149" s="82">
        <f t="shared" si="98"/>
        <v>45790.190399999999</v>
      </c>
      <c r="S149" s="96"/>
      <c r="T149" s="97"/>
      <c r="U149" s="98"/>
    </row>
    <row r="150" spans="1:21" ht="30.75" customHeight="1">
      <c r="A150" s="36" t="s">
        <v>285</v>
      </c>
      <c r="B150" s="37" t="s">
        <v>286</v>
      </c>
      <c r="C150" s="16"/>
      <c r="D150" s="42"/>
      <c r="E150" s="183"/>
      <c r="F150" s="184"/>
      <c r="G150" s="184"/>
      <c r="H150" s="184"/>
      <c r="I150" s="103">
        <f t="shared" ref="I150:L152" si="99">SUM(I151)</f>
        <v>1197.3789999999999</v>
      </c>
      <c r="J150" s="103">
        <f t="shared" si="99"/>
        <v>1014.85</v>
      </c>
      <c r="K150" s="103">
        <f t="shared" si="99"/>
        <v>1217</v>
      </c>
      <c r="L150" s="103">
        <f t="shared" si="99"/>
        <v>1217</v>
      </c>
      <c r="M150" s="82">
        <f t="shared" si="97"/>
        <v>4646.2289999999994</v>
      </c>
      <c r="N150" s="95">
        <f>SUM(N151)</f>
        <v>607274.70743000007</v>
      </c>
      <c r="O150" s="80">
        <f>SUM(O151)</f>
        <v>514701.47450000007</v>
      </c>
      <c r="P150" s="80">
        <f t="shared" ref="P150:Q152" si="100">SUM(P151)</f>
        <v>637415.92000000004</v>
      </c>
      <c r="Q150" s="80">
        <f t="shared" si="100"/>
        <v>637415.92000000004</v>
      </c>
      <c r="R150" s="82">
        <f t="shared" si="98"/>
        <v>2396808.0219300003</v>
      </c>
      <c r="S150" s="96">
        <f>'2025'!T152</f>
        <v>185350.45060631668</v>
      </c>
      <c r="T150" s="97">
        <f>Q150/3</f>
        <v>212471.97333333336</v>
      </c>
      <c r="U150" s="98">
        <f>R150+S150-T150</f>
        <v>2369686.4992029839</v>
      </c>
    </row>
    <row r="151" spans="1:21" ht="35.25" customHeight="1">
      <c r="A151" s="36"/>
      <c r="B151" s="16" t="s">
        <v>42</v>
      </c>
      <c r="C151" s="16" t="s">
        <v>287</v>
      </c>
      <c r="D151" s="42" t="s">
        <v>175</v>
      </c>
      <c r="E151" s="95">
        <v>552.20000000000005</v>
      </c>
      <c r="F151" s="80">
        <v>570.59</v>
      </c>
      <c r="G151" s="80">
        <v>45.03</v>
      </c>
      <c r="H151" s="80">
        <v>46.83</v>
      </c>
      <c r="I151" s="100">
        <v>1197.3789999999999</v>
      </c>
      <c r="J151" s="100">
        <v>1014.85</v>
      </c>
      <c r="K151" s="100">
        <v>1217</v>
      </c>
      <c r="L151" s="100">
        <v>1217</v>
      </c>
      <c r="M151" s="82">
        <f t="shared" si="97"/>
        <v>4646.2289999999994</v>
      </c>
      <c r="N151" s="96">
        <f>I151*(E151-G151)</f>
        <v>607274.70743000007</v>
      </c>
      <c r="O151" s="101">
        <f>J151*(E151-G151)</f>
        <v>514701.47450000007</v>
      </c>
      <c r="P151" s="101">
        <f>(F151-H151)*K151</f>
        <v>637415.92000000004</v>
      </c>
      <c r="Q151" s="101">
        <f>(F151-H151)*L151</f>
        <v>637415.92000000004</v>
      </c>
      <c r="R151" s="82">
        <f t="shared" si="98"/>
        <v>2396808.0219300003</v>
      </c>
      <c r="S151" s="96"/>
      <c r="T151" s="97"/>
      <c r="U151" s="98"/>
    </row>
    <row r="152" spans="1:21" ht="30.75" customHeight="1">
      <c r="A152" s="36" t="s">
        <v>190</v>
      </c>
      <c r="B152" s="37" t="s">
        <v>191</v>
      </c>
      <c r="C152" s="16"/>
      <c r="D152" s="42"/>
      <c r="E152" s="183"/>
      <c r="F152" s="184"/>
      <c r="G152" s="184"/>
      <c r="H152" s="184"/>
      <c r="I152" s="103">
        <f t="shared" si="99"/>
        <v>516.45499999999993</v>
      </c>
      <c r="J152" s="103">
        <f t="shared" si="99"/>
        <v>576.428</v>
      </c>
      <c r="K152" s="103">
        <f t="shared" si="99"/>
        <v>798</v>
      </c>
      <c r="L152" s="103">
        <f t="shared" si="99"/>
        <v>710</v>
      </c>
      <c r="M152" s="82">
        <f t="shared" si="97"/>
        <v>2600.8829999999998</v>
      </c>
      <c r="N152" s="95">
        <f>SUM(N153)</f>
        <v>9001.8106500000031</v>
      </c>
      <c r="O152" s="80">
        <f>SUM(O153)</f>
        <v>10047.140040000004</v>
      </c>
      <c r="P152" s="80">
        <f t="shared" si="100"/>
        <v>12321.119999999999</v>
      </c>
      <c r="Q152" s="80">
        <f t="shared" si="100"/>
        <v>10962.399999999998</v>
      </c>
      <c r="R152" s="82">
        <f t="shared" si="98"/>
        <v>42332.470690000002</v>
      </c>
      <c r="S152" s="96">
        <f>'2025'!T154</f>
        <v>2006.0130402083353</v>
      </c>
      <c r="T152" s="97">
        <f>Q152/3</f>
        <v>3654.1333333333328</v>
      </c>
      <c r="U152" s="98">
        <f>R152+S152-T152</f>
        <v>40684.350396875008</v>
      </c>
    </row>
    <row r="153" spans="1:21" ht="30.75" customHeight="1">
      <c r="A153" s="36"/>
      <c r="B153" s="16" t="s">
        <v>60</v>
      </c>
      <c r="C153" s="16" t="s">
        <v>346</v>
      </c>
      <c r="D153" s="42" t="s">
        <v>144</v>
      </c>
      <c r="E153" s="95">
        <v>87.25</v>
      </c>
      <c r="F153" s="80">
        <v>88.05</v>
      </c>
      <c r="G153" s="80">
        <v>69.819999999999993</v>
      </c>
      <c r="H153" s="80">
        <v>72.61</v>
      </c>
      <c r="I153" s="100">
        <v>516.45499999999993</v>
      </c>
      <c r="J153" s="100">
        <v>576.428</v>
      </c>
      <c r="K153" s="100">
        <v>798</v>
      </c>
      <c r="L153" s="100">
        <v>710</v>
      </c>
      <c r="M153" s="82">
        <f t="shared" si="97"/>
        <v>2600.8829999999998</v>
      </c>
      <c r="N153" s="96">
        <f>I153*(E153-G153)</f>
        <v>9001.8106500000031</v>
      </c>
      <c r="O153" s="101">
        <f>J153*(E153-G153)</f>
        <v>10047.140040000004</v>
      </c>
      <c r="P153" s="101">
        <f>(F153-H153)*K153</f>
        <v>12321.119999999999</v>
      </c>
      <c r="Q153" s="101">
        <f>(F153-H153)*L153</f>
        <v>10962.399999999998</v>
      </c>
      <c r="R153" s="82">
        <f t="shared" si="98"/>
        <v>42332.470690000002</v>
      </c>
      <c r="S153" s="96"/>
      <c r="T153" s="97"/>
      <c r="U153" s="98"/>
    </row>
    <row r="154" spans="1:21" ht="30.75" customHeight="1">
      <c r="A154" s="36" t="s">
        <v>192</v>
      </c>
      <c r="B154" s="37" t="s">
        <v>193</v>
      </c>
      <c r="C154" s="16"/>
      <c r="D154" s="42"/>
      <c r="E154" s="183"/>
      <c r="F154" s="184"/>
      <c r="G154" s="184"/>
      <c r="H154" s="184"/>
      <c r="I154" s="103">
        <f>SUM(I155:I155)</f>
        <v>1770.306</v>
      </c>
      <c r="J154" s="103">
        <f>SUM(J155:J155)</f>
        <v>1789.626</v>
      </c>
      <c r="K154" s="103">
        <f>SUM(K155:K155)</f>
        <v>1885</v>
      </c>
      <c r="L154" s="103">
        <f>SUM(L155:L155)</f>
        <v>1885</v>
      </c>
      <c r="M154" s="82">
        <f t="shared" si="97"/>
        <v>7329.9319999999998</v>
      </c>
      <c r="N154" s="95">
        <f>SUM(N155:N155)</f>
        <v>305855.76762</v>
      </c>
      <c r="O154" s="80">
        <f>SUM(O155:O155)</f>
        <v>309193.68401999999</v>
      </c>
      <c r="P154" s="80">
        <f>SUM(P155:P155)</f>
        <v>335454.59999999998</v>
      </c>
      <c r="Q154" s="80">
        <f>SUM(Q155:Q155)</f>
        <v>335454.59999999998</v>
      </c>
      <c r="R154" s="82">
        <f t="shared" si="98"/>
        <v>1285958.6516399998</v>
      </c>
      <c r="S154" s="96">
        <f>'2025'!T156</f>
        <v>93882.404398520826</v>
      </c>
      <c r="T154" s="101">
        <f>Q154/3</f>
        <v>111818.2</v>
      </c>
      <c r="U154" s="98">
        <f>R154+S154-T154</f>
        <v>1268022.8560385208</v>
      </c>
    </row>
    <row r="155" spans="1:21" ht="30.75" customHeight="1">
      <c r="A155" s="36"/>
      <c r="B155" s="16" t="s">
        <v>60</v>
      </c>
      <c r="C155" s="16" t="s">
        <v>194</v>
      </c>
      <c r="D155" s="42" t="s">
        <v>144</v>
      </c>
      <c r="E155" s="95">
        <v>256.55</v>
      </c>
      <c r="F155" s="80">
        <v>265.08999999999997</v>
      </c>
      <c r="G155" s="80">
        <v>83.78</v>
      </c>
      <c r="H155" s="80">
        <v>87.13</v>
      </c>
      <c r="I155" s="100">
        <v>1770.306</v>
      </c>
      <c r="J155" s="100">
        <v>1789.626</v>
      </c>
      <c r="K155" s="100">
        <v>1885</v>
      </c>
      <c r="L155" s="100">
        <v>1885</v>
      </c>
      <c r="M155" s="82">
        <f t="shared" si="97"/>
        <v>7329.9319999999998</v>
      </c>
      <c r="N155" s="96">
        <f>I155*(E155-G155)</f>
        <v>305855.76762</v>
      </c>
      <c r="O155" s="101">
        <f>J155*(E155-G155)</f>
        <v>309193.68401999999</v>
      </c>
      <c r="P155" s="101">
        <f>(F155-H155)*K155</f>
        <v>335454.59999999998</v>
      </c>
      <c r="Q155" s="101">
        <f>(F155-H155)*L155</f>
        <v>335454.59999999998</v>
      </c>
      <c r="R155" s="82">
        <f t="shared" si="98"/>
        <v>1285958.6516399998</v>
      </c>
      <c r="S155" s="96"/>
      <c r="T155" s="97"/>
      <c r="U155" s="98"/>
    </row>
    <row r="156" spans="1:21" ht="30.75" customHeight="1">
      <c r="A156" s="36" t="s">
        <v>283</v>
      </c>
      <c r="B156" s="37" t="s">
        <v>284</v>
      </c>
      <c r="C156" s="16"/>
      <c r="D156" s="42"/>
      <c r="E156" s="183"/>
      <c r="F156" s="184"/>
      <c r="G156" s="184"/>
      <c r="H156" s="184"/>
      <c r="I156" s="103">
        <f>SUM(I157:I162)</f>
        <v>12286</v>
      </c>
      <c r="J156" s="103">
        <f>SUM(J157:J162)</f>
        <v>17771</v>
      </c>
      <c r="K156" s="103">
        <f>SUM(K157:K162)</f>
        <v>17047.830000000002</v>
      </c>
      <c r="L156" s="103">
        <f>SUM(L157:L162)</f>
        <v>17047.830000000002</v>
      </c>
      <c r="M156" s="82">
        <f t="shared" si="97"/>
        <v>64152.66</v>
      </c>
      <c r="N156" s="95">
        <f>SUM(N157:N162)</f>
        <v>2862003.88</v>
      </c>
      <c r="O156" s="95">
        <f>SUM(O157:O162)</f>
        <v>3998599.1</v>
      </c>
      <c r="P156" s="95">
        <f>SUM(P157:P162)</f>
        <v>3792548.8013000004</v>
      </c>
      <c r="Q156" s="95">
        <f>SUM(Q157:Q162)</f>
        <v>3792548.8013000004</v>
      </c>
      <c r="R156" s="82">
        <f t="shared" si="98"/>
        <v>14445700.582600001</v>
      </c>
      <c r="S156" s="96">
        <f>'2025'!T158</f>
        <v>1103483.0719086607</v>
      </c>
      <c r="T156" s="101">
        <f>Q156/3</f>
        <v>1264182.9337666668</v>
      </c>
      <c r="U156" s="98">
        <f>R156+S156-T156</f>
        <v>14285000.720741995</v>
      </c>
    </row>
    <row r="157" spans="1:21" ht="30.75" customHeight="1">
      <c r="A157" s="36"/>
      <c r="B157" s="16" t="s">
        <v>42</v>
      </c>
      <c r="C157" s="16" t="s">
        <v>222</v>
      </c>
      <c r="D157" s="42" t="s">
        <v>144</v>
      </c>
      <c r="E157" s="95">
        <v>532.53</v>
      </c>
      <c r="F157" s="95">
        <v>532.53</v>
      </c>
      <c r="G157" s="80">
        <v>40.43</v>
      </c>
      <c r="H157" s="80">
        <v>42.05</v>
      </c>
      <c r="I157" s="100">
        <v>886</v>
      </c>
      <c r="J157" s="100">
        <v>901</v>
      </c>
      <c r="K157" s="100">
        <v>849.75</v>
      </c>
      <c r="L157" s="100">
        <v>849.75</v>
      </c>
      <c r="M157" s="82">
        <f t="shared" si="97"/>
        <v>3486.5</v>
      </c>
      <c r="N157" s="96">
        <f t="shared" ref="N157:N162" si="101">I157*(E157-G157)</f>
        <v>436000.6</v>
      </c>
      <c r="O157" s="101">
        <f t="shared" ref="O157:O162" si="102">J157*(E157-G157)</f>
        <v>443382.1</v>
      </c>
      <c r="P157" s="101">
        <f t="shared" ref="P157:P162" si="103">(F157-H157)*K157</f>
        <v>416785.37999999995</v>
      </c>
      <c r="Q157" s="101">
        <f t="shared" ref="Q157:Q162" si="104">(F157-H157)*L157</f>
        <v>416785.37999999995</v>
      </c>
      <c r="R157" s="82">
        <f t="shared" si="98"/>
        <v>1712953.4599999997</v>
      </c>
      <c r="S157" s="96"/>
      <c r="T157" s="97"/>
      <c r="U157" s="98"/>
    </row>
    <row r="158" spans="1:21" ht="30.75" customHeight="1">
      <c r="A158" s="36"/>
      <c r="B158" s="16" t="s">
        <v>42</v>
      </c>
      <c r="C158" s="16" t="s">
        <v>222</v>
      </c>
      <c r="D158" s="42" t="s">
        <v>145</v>
      </c>
      <c r="E158" s="95">
        <v>329.04</v>
      </c>
      <c r="F158" s="95">
        <v>329.04</v>
      </c>
      <c r="G158" s="80">
        <v>37.33</v>
      </c>
      <c r="H158" s="80">
        <v>38.82</v>
      </c>
      <c r="I158" s="100">
        <v>793</v>
      </c>
      <c r="J158" s="100">
        <v>803</v>
      </c>
      <c r="K158" s="100">
        <v>759.75</v>
      </c>
      <c r="L158" s="100">
        <v>759.75</v>
      </c>
      <c r="M158" s="82">
        <f t="shared" si="97"/>
        <v>3115.5</v>
      </c>
      <c r="N158" s="96">
        <f t="shared" si="101"/>
        <v>231326.03000000003</v>
      </c>
      <c r="O158" s="101">
        <f t="shared" si="102"/>
        <v>234243.13000000003</v>
      </c>
      <c r="P158" s="101">
        <f t="shared" si="103"/>
        <v>220494.64500000002</v>
      </c>
      <c r="Q158" s="101">
        <f t="shared" si="104"/>
        <v>220494.64500000002</v>
      </c>
      <c r="R158" s="82">
        <f t="shared" si="98"/>
        <v>906558.45000000007</v>
      </c>
      <c r="S158" s="96"/>
      <c r="T158" s="97"/>
      <c r="U158" s="98"/>
    </row>
    <row r="159" spans="1:21" ht="30.75" customHeight="1">
      <c r="A159" s="36"/>
      <c r="B159" s="16" t="s">
        <v>42</v>
      </c>
      <c r="C159" s="16" t="s">
        <v>385</v>
      </c>
      <c r="D159" s="42" t="s">
        <v>144</v>
      </c>
      <c r="E159" s="95">
        <v>233.19</v>
      </c>
      <c r="F159" s="95">
        <v>233.19</v>
      </c>
      <c r="G159" s="80">
        <v>49.86</v>
      </c>
      <c r="H159" s="80">
        <v>51.86</v>
      </c>
      <c r="I159" s="100">
        <v>3268</v>
      </c>
      <c r="J159" s="100">
        <v>4961</v>
      </c>
      <c r="K159" s="100">
        <v>4638</v>
      </c>
      <c r="L159" s="100">
        <v>4638</v>
      </c>
      <c r="M159" s="82">
        <f t="shared" si="97"/>
        <v>17505</v>
      </c>
      <c r="N159" s="96">
        <f t="shared" si="101"/>
        <v>599122.43999999994</v>
      </c>
      <c r="O159" s="101">
        <f t="shared" si="102"/>
        <v>909500.12999999989</v>
      </c>
      <c r="P159" s="101">
        <f t="shared" si="103"/>
        <v>841008.53999999992</v>
      </c>
      <c r="Q159" s="101">
        <f t="shared" si="104"/>
        <v>841008.53999999992</v>
      </c>
      <c r="R159" s="82">
        <f t="shared" si="98"/>
        <v>3190639.65</v>
      </c>
      <c r="S159" s="96"/>
      <c r="T159" s="97"/>
      <c r="U159" s="98"/>
    </row>
    <row r="160" spans="1:21" ht="30.75" customHeight="1">
      <c r="A160" s="36"/>
      <c r="B160" s="16" t="s">
        <v>42</v>
      </c>
      <c r="C160" s="16" t="s">
        <v>385</v>
      </c>
      <c r="D160" s="42" t="s">
        <v>145</v>
      </c>
      <c r="E160" s="95">
        <v>228.62</v>
      </c>
      <c r="F160" s="95">
        <v>228.62</v>
      </c>
      <c r="G160" s="80">
        <v>46.43</v>
      </c>
      <c r="H160" s="80">
        <v>48.29</v>
      </c>
      <c r="I160" s="100">
        <v>3012</v>
      </c>
      <c r="J160" s="100">
        <v>4554</v>
      </c>
      <c r="K160" s="100">
        <v>4373</v>
      </c>
      <c r="L160" s="100">
        <v>4373</v>
      </c>
      <c r="M160" s="82">
        <f t="shared" si="97"/>
        <v>16312</v>
      </c>
      <c r="N160" s="96">
        <f t="shared" si="101"/>
        <v>548756.28</v>
      </c>
      <c r="O160" s="101">
        <f t="shared" si="102"/>
        <v>829693.26</v>
      </c>
      <c r="P160" s="101">
        <f t="shared" si="103"/>
        <v>788583.09000000008</v>
      </c>
      <c r="Q160" s="101">
        <f t="shared" si="104"/>
        <v>788583.09000000008</v>
      </c>
      <c r="R160" s="82">
        <f t="shared" si="98"/>
        <v>2955615.7199999997</v>
      </c>
      <c r="S160" s="96"/>
      <c r="T160" s="97"/>
      <c r="U160" s="98"/>
    </row>
    <row r="161" spans="1:21" ht="30.75" customHeight="1">
      <c r="A161" s="36"/>
      <c r="B161" s="16" t="s">
        <v>42</v>
      </c>
      <c r="C161" s="16" t="s">
        <v>386</v>
      </c>
      <c r="D161" s="42" t="s">
        <v>272</v>
      </c>
      <c r="E161" s="95">
        <v>401.83</v>
      </c>
      <c r="F161" s="95">
        <v>401.83</v>
      </c>
      <c r="G161" s="80">
        <v>40.44</v>
      </c>
      <c r="H161" s="80">
        <v>42.06</v>
      </c>
      <c r="I161" s="100">
        <v>2287</v>
      </c>
      <c r="J161" s="100">
        <v>3450</v>
      </c>
      <c r="K161" s="100">
        <v>3326</v>
      </c>
      <c r="L161" s="100">
        <v>3326</v>
      </c>
      <c r="M161" s="82">
        <f t="shared" si="97"/>
        <v>12389</v>
      </c>
      <c r="N161" s="96">
        <f t="shared" si="101"/>
        <v>826498.92999999993</v>
      </c>
      <c r="O161" s="101">
        <f t="shared" si="102"/>
        <v>1246795.5</v>
      </c>
      <c r="P161" s="101">
        <f t="shared" si="103"/>
        <v>1196595.02</v>
      </c>
      <c r="Q161" s="101">
        <f t="shared" si="104"/>
        <v>1196595.02</v>
      </c>
      <c r="R161" s="82">
        <f t="shared" si="98"/>
        <v>4466484.4700000007</v>
      </c>
      <c r="S161" s="96"/>
      <c r="T161" s="97"/>
      <c r="U161" s="98"/>
    </row>
    <row r="162" spans="1:21" ht="30.75" customHeight="1">
      <c r="A162" s="36"/>
      <c r="B162" s="16" t="s">
        <v>42</v>
      </c>
      <c r="C162" s="16" t="s">
        <v>386</v>
      </c>
      <c r="D162" s="42" t="s">
        <v>145</v>
      </c>
      <c r="E162" s="95">
        <v>155.05000000000001</v>
      </c>
      <c r="F162" s="95">
        <v>155.05000000000001</v>
      </c>
      <c r="G162" s="80">
        <v>47.06</v>
      </c>
      <c r="H162" s="80">
        <v>48.94</v>
      </c>
      <c r="I162" s="100">
        <v>2040</v>
      </c>
      <c r="J162" s="100">
        <v>3102</v>
      </c>
      <c r="K162" s="100">
        <v>3101.33</v>
      </c>
      <c r="L162" s="100">
        <v>3101.33</v>
      </c>
      <c r="M162" s="82">
        <f t="shared" si="97"/>
        <v>11344.66</v>
      </c>
      <c r="N162" s="96">
        <f t="shared" si="101"/>
        <v>220299.6</v>
      </c>
      <c r="O162" s="101">
        <f t="shared" si="102"/>
        <v>334984.98000000004</v>
      </c>
      <c r="P162" s="101">
        <f t="shared" si="103"/>
        <v>329082.12630000006</v>
      </c>
      <c r="Q162" s="101">
        <f t="shared" si="104"/>
        <v>329082.12630000006</v>
      </c>
      <c r="R162" s="82">
        <f t="shared" si="98"/>
        <v>1213448.8326000003</v>
      </c>
      <c r="S162" s="96"/>
      <c r="T162" s="97"/>
      <c r="U162" s="98"/>
    </row>
    <row r="163" spans="1:21" ht="30.75" customHeight="1">
      <c r="A163" s="36" t="s">
        <v>412</v>
      </c>
      <c r="B163" s="37" t="s">
        <v>411</v>
      </c>
      <c r="C163" s="16"/>
      <c r="D163" s="42"/>
      <c r="E163" s="183"/>
      <c r="F163" s="184"/>
      <c r="G163" s="184"/>
      <c r="H163" s="184"/>
      <c r="I163" s="103">
        <f>I164</f>
        <v>1723.25</v>
      </c>
      <c r="J163" s="103">
        <f t="shared" ref="J163:L163" si="105">J164</f>
        <v>1723.25</v>
      </c>
      <c r="K163" s="103">
        <f t="shared" si="105"/>
        <v>1723.25</v>
      </c>
      <c r="L163" s="103">
        <f t="shared" si="105"/>
        <v>1723.25</v>
      </c>
      <c r="M163" s="82">
        <f t="shared" si="97"/>
        <v>6893</v>
      </c>
      <c r="N163" s="95">
        <f>N164</f>
        <v>184301.58749999999</v>
      </c>
      <c r="O163" s="95">
        <f t="shared" ref="O163:Q163" si="106">O164</f>
        <v>184301.58749999999</v>
      </c>
      <c r="P163" s="95">
        <f t="shared" si="106"/>
        <v>189867.685</v>
      </c>
      <c r="Q163" s="95">
        <f t="shared" si="106"/>
        <v>189867.685</v>
      </c>
      <c r="R163" s="82">
        <f t="shared" si="98"/>
        <v>748338.54499999993</v>
      </c>
      <c r="S163" s="96">
        <f>'2025'!T165</f>
        <v>53207.311478913536</v>
      </c>
      <c r="T163" s="101">
        <f>Q163/3</f>
        <v>63289.228333333333</v>
      </c>
      <c r="U163" s="98">
        <f>R163+S163-T163</f>
        <v>738256.62814558018</v>
      </c>
    </row>
    <row r="164" spans="1:21" ht="39" customHeight="1">
      <c r="A164" s="36"/>
      <c r="B164" s="16" t="s">
        <v>67</v>
      </c>
      <c r="C164" s="16" t="s">
        <v>66</v>
      </c>
      <c r="D164" s="42" t="s">
        <v>175</v>
      </c>
      <c r="E164" s="95">
        <v>157.35</v>
      </c>
      <c r="F164" s="95">
        <v>162.6</v>
      </c>
      <c r="G164" s="80">
        <v>50.4</v>
      </c>
      <c r="H164" s="80">
        <v>52.42</v>
      </c>
      <c r="I164" s="100">
        <f>'2025'!I166</f>
        <v>1723.25</v>
      </c>
      <c r="J164" s="100">
        <f>'2025'!J166</f>
        <v>1723.25</v>
      </c>
      <c r="K164" s="100">
        <f>'2025'!K166</f>
        <v>1723.25</v>
      </c>
      <c r="L164" s="100">
        <f>'2025'!L166</f>
        <v>1723.25</v>
      </c>
      <c r="M164" s="82">
        <f t="shared" si="97"/>
        <v>6893</v>
      </c>
      <c r="N164" s="96">
        <f>I164*(E164-G164)</f>
        <v>184301.58749999999</v>
      </c>
      <c r="O164" s="101">
        <f>J164*(E164-G164)</f>
        <v>184301.58749999999</v>
      </c>
      <c r="P164" s="101">
        <f>(F164-H164)*K164</f>
        <v>189867.685</v>
      </c>
      <c r="Q164" s="101">
        <f>(F164-H164)*L164</f>
        <v>189867.685</v>
      </c>
      <c r="R164" s="82">
        <f t="shared" si="98"/>
        <v>748338.54499999993</v>
      </c>
      <c r="S164" s="96"/>
      <c r="T164" s="97"/>
      <c r="U164" s="98"/>
    </row>
    <row r="165" spans="1:21" ht="30.75" customHeight="1">
      <c r="A165" s="36" t="s">
        <v>196</v>
      </c>
      <c r="B165" s="37" t="s">
        <v>197</v>
      </c>
      <c r="C165" s="16"/>
      <c r="D165" s="42"/>
      <c r="E165" s="183"/>
      <c r="F165" s="184"/>
      <c r="G165" s="184"/>
      <c r="H165" s="184"/>
      <c r="I165" s="103">
        <f t="shared" ref="I165:J165" si="107">SUM(I166:I167)</f>
        <v>48265.237999999998</v>
      </c>
      <c r="J165" s="103">
        <f t="shared" si="107"/>
        <v>51181.855000000003</v>
      </c>
      <c r="K165" s="103">
        <f t="shared" ref="K165:L165" si="108">SUM(K166:K167)</f>
        <v>53177</v>
      </c>
      <c r="L165" s="103">
        <f t="shared" si="108"/>
        <v>53177</v>
      </c>
      <c r="M165" s="82">
        <f t="shared" si="97"/>
        <v>205801.09299999999</v>
      </c>
      <c r="N165" s="95">
        <f>SUM(N166:N167)</f>
        <v>3881628.9871899998</v>
      </c>
      <c r="O165" s="80">
        <f>SUM(O166:O167)</f>
        <v>4202866.1276599998</v>
      </c>
      <c r="P165" s="80">
        <f>SUM(P166:P167)</f>
        <v>4478059.8849999998</v>
      </c>
      <c r="Q165" s="80">
        <f t="shared" ref="Q165" si="109">SUM(Q166:Q167)</f>
        <v>4478059.8849999998</v>
      </c>
      <c r="R165" s="82">
        <f t="shared" si="98"/>
        <v>17040614.884849999</v>
      </c>
      <c r="S165" s="96">
        <f>'2025'!T167</f>
        <v>1232859.2770716918</v>
      </c>
      <c r="T165" s="97">
        <f>Q165/3</f>
        <v>1492686.6283333332</v>
      </c>
      <c r="U165" s="98">
        <f>R165+S165-T165</f>
        <v>16780787.533588357</v>
      </c>
    </row>
    <row r="166" spans="1:21" ht="30.75" customHeight="1">
      <c r="A166" s="36"/>
      <c r="B166" s="16" t="s">
        <v>67</v>
      </c>
      <c r="C166" s="16" t="s">
        <v>66</v>
      </c>
      <c r="D166" s="42" t="s">
        <v>144</v>
      </c>
      <c r="E166" s="95">
        <v>157.35</v>
      </c>
      <c r="F166" s="80">
        <v>162.6</v>
      </c>
      <c r="G166" s="80">
        <v>50.4</v>
      </c>
      <c r="H166" s="80">
        <v>52.42</v>
      </c>
      <c r="I166" s="100">
        <v>26531.437000000002</v>
      </c>
      <c r="J166" s="100">
        <v>29606.006000000001</v>
      </c>
      <c r="K166" s="100">
        <v>30504.5</v>
      </c>
      <c r="L166" s="100">
        <v>30504.5</v>
      </c>
      <c r="M166" s="82">
        <f t="shared" si="97"/>
        <v>117146.443</v>
      </c>
      <c r="N166" s="96">
        <f>I166*(E166-G166)</f>
        <v>2837537.1871499997</v>
      </c>
      <c r="O166" s="101">
        <f>J166*(E166-G166)</f>
        <v>3166362.3416999998</v>
      </c>
      <c r="P166" s="101">
        <f>(F166-H166)*K166</f>
        <v>3360985.8099999996</v>
      </c>
      <c r="Q166" s="101">
        <f>(F166-H166)*L166</f>
        <v>3360985.8099999996</v>
      </c>
      <c r="R166" s="82">
        <f t="shared" si="98"/>
        <v>12725871.148849998</v>
      </c>
      <c r="S166" s="96"/>
      <c r="T166" s="97"/>
      <c r="U166" s="98"/>
    </row>
    <row r="167" spans="1:21" ht="30.75" customHeight="1">
      <c r="A167" s="36"/>
      <c r="B167" s="16" t="s">
        <v>67</v>
      </c>
      <c r="C167" s="16" t="s">
        <v>66</v>
      </c>
      <c r="D167" s="42" t="s">
        <v>145</v>
      </c>
      <c r="E167" s="95">
        <v>104.77</v>
      </c>
      <c r="F167" s="80">
        <v>108.26</v>
      </c>
      <c r="G167" s="80">
        <v>56.73</v>
      </c>
      <c r="H167" s="80">
        <v>58.99</v>
      </c>
      <c r="I167" s="100">
        <v>21733.800999999999</v>
      </c>
      <c r="J167" s="100">
        <v>21575.849000000002</v>
      </c>
      <c r="K167" s="100">
        <v>22672.5</v>
      </c>
      <c r="L167" s="100">
        <v>22672.5</v>
      </c>
      <c r="M167" s="82">
        <f t="shared" si="97"/>
        <v>88654.65</v>
      </c>
      <c r="N167" s="96">
        <f>I167*(E167-G167)</f>
        <v>1044091.80004</v>
      </c>
      <c r="O167" s="101">
        <f>J167*(E167-G167)</f>
        <v>1036503.7859600001</v>
      </c>
      <c r="P167" s="101">
        <f>(F167-H167)*K167</f>
        <v>1117074.0750000002</v>
      </c>
      <c r="Q167" s="101">
        <f>(F167-H167)*L167</f>
        <v>1117074.0750000002</v>
      </c>
      <c r="R167" s="82">
        <f t="shared" si="98"/>
        <v>4314743.7360000005</v>
      </c>
      <c r="S167" s="96"/>
      <c r="T167" s="97"/>
      <c r="U167" s="98"/>
    </row>
    <row r="168" spans="1:21" ht="30.75" customHeight="1">
      <c r="A168" s="36" t="s">
        <v>290</v>
      </c>
      <c r="B168" s="37" t="s">
        <v>291</v>
      </c>
      <c r="C168" s="16"/>
      <c r="D168" s="42"/>
      <c r="E168" s="183"/>
      <c r="F168" s="184"/>
      <c r="G168" s="184"/>
      <c r="H168" s="184"/>
      <c r="I168" s="103">
        <f>SUM(I169:I172)</f>
        <v>49808.334000000003</v>
      </c>
      <c r="J168" s="103">
        <f>SUM(J169:J172)</f>
        <v>46939.698000000004</v>
      </c>
      <c r="K168" s="103">
        <f t="shared" ref="K168:L168" si="110">SUM(K169:K172)</f>
        <v>49310</v>
      </c>
      <c r="L168" s="103">
        <f t="shared" si="110"/>
        <v>49310</v>
      </c>
      <c r="M168" s="82">
        <f t="shared" si="97"/>
        <v>195368.03200000001</v>
      </c>
      <c r="N168" s="95">
        <f>SUM(N169:N172)</f>
        <v>6040074.8407399999</v>
      </c>
      <c r="O168" s="80">
        <f>SUM(O169:O172)</f>
        <v>5915087.5483200001</v>
      </c>
      <c r="P168" s="80">
        <f t="shared" ref="P168:Q168" si="111">SUM(P169:P172)</f>
        <v>6555024.3250000002</v>
      </c>
      <c r="Q168" s="80">
        <f t="shared" si="111"/>
        <v>6555024.3250000002</v>
      </c>
      <c r="R168" s="82">
        <f t="shared" si="98"/>
        <v>25065211.03906</v>
      </c>
      <c r="S168" s="96">
        <f>'2025'!T170</f>
        <v>1823914.2475296615</v>
      </c>
      <c r="T168" s="97">
        <f>Q168/3</f>
        <v>2185008.1083333334</v>
      </c>
      <c r="U168" s="98">
        <f>R168+S168-T168</f>
        <v>24704117.178256329</v>
      </c>
    </row>
    <row r="169" spans="1:21" ht="30.75" customHeight="1">
      <c r="A169" s="36"/>
      <c r="B169" s="16" t="s">
        <v>293</v>
      </c>
      <c r="C169" s="16" t="s">
        <v>292</v>
      </c>
      <c r="D169" s="42" t="s">
        <v>144</v>
      </c>
      <c r="E169" s="95">
        <v>161.63</v>
      </c>
      <c r="F169" s="80">
        <v>167.01</v>
      </c>
      <c r="G169" s="80">
        <v>71.099999999999994</v>
      </c>
      <c r="H169" s="80">
        <v>73.94</v>
      </c>
      <c r="I169" s="100">
        <v>24490.7</v>
      </c>
      <c r="J169" s="100">
        <v>22411.467000000001</v>
      </c>
      <c r="K169" s="100">
        <v>23148.5</v>
      </c>
      <c r="L169" s="100">
        <v>23148.5</v>
      </c>
      <c r="M169" s="82">
        <f t="shared" si="97"/>
        <v>93199.167000000001</v>
      </c>
      <c r="N169" s="96">
        <f>I169*(E169-G169)</f>
        <v>2217143.071</v>
      </c>
      <c r="O169" s="101">
        <f>J169*(E169-G169)</f>
        <v>2028910.10751</v>
      </c>
      <c r="P169" s="101">
        <f>(F169-H169)*K169</f>
        <v>2154430.895</v>
      </c>
      <c r="Q169" s="101">
        <f>(F169-H169)*L169</f>
        <v>2154430.895</v>
      </c>
      <c r="R169" s="82">
        <f t="shared" si="98"/>
        <v>8554914.96851</v>
      </c>
      <c r="S169" s="96"/>
      <c r="T169" s="97"/>
      <c r="U169" s="98"/>
    </row>
    <row r="170" spans="1:21" ht="30.75" customHeight="1">
      <c r="A170" s="36"/>
      <c r="B170" s="16" t="s">
        <v>293</v>
      </c>
      <c r="C170" s="16" t="s">
        <v>294</v>
      </c>
      <c r="D170" s="42" t="s">
        <v>272</v>
      </c>
      <c r="E170" s="95">
        <v>361.71</v>
      </c>
      <c r="F170" s="80">
        <v>373.76</v>
      </c>
      <c r="G170" s="80">
        <v>71.099999999999994</v>
      </c>
      <c r="H170" s="80">
        <v>73.94</v>
      </c>
      <c r="I170" s="100">
        <v>4934.7489999999998</v>
      </c>
      <c r="J170" s="100">
        <v>5079.1260000000002</v>
      </c>
      <c r="K170" s="100">
        <v>6174.25</v>
      </c>
      <c r="L170" s="100">
        <v>6174.25</v>
      </c>
      <c r="M170" s="82">
        <f t="shared" si="97"/>
        <v>22362.375</v>
      </c>
      <c r="N170" s="96">
        <f>I170*(E170-G170)</f>
        <v>1434087.40689</v>
      </c>
      <c r="O170" s="101">
        <f>J170*(E170-G170)</f>
        <v>1476044.8068600001</v>
      </c>
      <c r="P170" s="101">
        <f>(F170-H170)*K170</f>
        <v>1851163.635</v>
      </c>
      <c r="Q170" s="101">
        <f>(F170-H170)*L170</f>
        <v>1851163.635</v>
      </c>
      <c r="R170" s="82">
        <f t="shared" si="98"/>
        <v>6612459.4837499997</v>
      </c>
      <c r="S170" s="96"/>
      <c r="T170" s="97"/>
      <c r="U170" s="98"/>
    </row>
    <row r="171" spans="1:21" ht="30.75" customHeight="1">
      <c r="A171" s="36"/>
      <c r="B171" s="16" t="s">
        <v>293</v>
      </c>
      <c r="C171" s="16" t="s">
        <v>292</v>
      </c>
      <c r="D171" s="42" t="s">
        <v>145</v>
      </c>
      <c r="E171" s="95">
        <v>155.87</v>
      </c>
      <c r="F171" s="80">
        <v>161.06</v>
      </c>
      <c r="G171" s="80">
        <v>68.349999999999994</v>
      </c>
      <c r="H171" s="80">
        <v>71.08</v>
      </c>
      <c r="I171" s="100">
        <v>19062.212</v>
      </c>
      <c r="J171" s="100">
        <v>17903.538</v>
      </c>
      <c r="K171" s="100">
        <v>18400.5</v>
      </c>
      <c r="L171" s="100">
        <v>18400.5</v>
      </c>
      <c r="M171" s="82">
        <f t="shared" si="97"/>
        <v>73766.75</v>
      </c>
      <c r="N171" s="96">
        <f>I171*(E171-G171)</f>
        <v>1668324.7942400002</v>
      </c>
      <c r="O171" s="101">
        <f>J171*(E171-G171)</f>
        <v>1566917.6457600002</v>
      </c>
      <c r="P171" s="101">
        <f>(F171-H171)*K171</f>
        <v>1655676.99</v>
      </c>
      <c r="Q171" s="101">
        <f>(F171-H171)*L171</f>
        <v>1655676.99</v>
      </c>
      <c r="R171" s="82">
        <f t="shared" si="98"/>
        <v>6546596.4200000009</v>
      </c>
      <c r="S171" s="96"/>
      <c r="T171" s="97"/>
      <c r="U171" s="98"/>
    </row>
    <row r="172" spans="1:21" ht="30.75" customHeight="1">
      <c r="A172" s="36"/>
      <c r="B172" s="16" t="s">
        <v>293</v>
      </c>
      <c r="C172" s="16" t="s">
        <v>295</v>
      </c>
      <c r="D172" s="42" t="s">
        <v>145</v>
      </c>
      <c r="E172" s="95">
        <v>617.86</v>
      </c>
      <c r="F172" s="80">
        <v>638.44000000000005</v>
      </c>
      <c r="G172" s="80">
        <v>72.290000000000006</v>
      </c>
      <c r="H172" s="80">
        <v>75.180000000000007</v>
      </c>
      <c r="I172" s="100">
        <v>1320.673</v>
      </c>
      <c r="J172" s="100">
        <v>1545.5670000000002</v>
      </c>
      <c r="K172" s="100">
        <v>1586.75</v>
      </c>
      <c r="L172" s="100">
        <v>1586.75</v>
      </c>
      <c r="M172" s="82">
        <f t="shared" si="97"/>
        <v>6039.74</v>
      </c>
      <c r="N172" s="96">
        <f>I172*(E172-G172)</f>
        <v>720519.56861000007</v>
      </c>
      <c r="O172" s="101">
        <f>J172*(E172-G172)</f>
        <v>843214.98819000018</v>
      </c>
      <c r="P172" s="101">
        <f>(F172-H172)*K172</f>
        <v>893752.80499999993</v>
      </c>
      <c r="Q172" s="101">
        <f>(F172-H172)*L172</f>
        <v>893752.80499999993</v>
      </c>
      <c r="R172" s="82">
        <f t="shared" si="98"/>
        <v>3351240.1667999998</v>
      </c>
      <c r="S172" s="96"/>
      <c r="T172" s="97"/>
      <c r="U172" s="98"/>
    </row>
    <row r="173" spans="1:21" ht="30.75" customHeight="1">
      <c r="A173" s="36" t="s">
        <v>198</v>
      </c>
      <c r="B173" s="37" t="s">
        <v>199</v>
      </c>
      <c r="C173" s="16"/>
      <c r="D173" s="42"/>
      <c r="E173" s="183"/>
      <c r="F173" s="184"/>
      <c r="G173" s="184"/>
      <c r="H173" s="184"/>
      <c r="I173" s="103">
        <f t="shared" ref="I173:L173" si="112">SUM(I174)</f>
        <v>1301.7629999999999</v>
      </c>
      <c r="J173" s="103">
        <f t="shared" si="112"/>
        <v>1290.2909999999999</v>
      </c>
      <c r="K173" s="103">
        <f t="shared" si="112"/>
        <v>1383.5</v>
      </c>
      <c r="L173" s="103">
        <f t="shared" si="112"/>
        <v>1383.5</v>
      </c>
      <c r="M173" s="82">
        <f t="shared" si="97"/>
        <v>5359.0540000000001</v>
      </c>
      <c r="N173" s="95">
        <f>SUM(N174)</f>
        <v>208034.74502999999</v>
      </c>
      <c r="O173" s="80">
        <f>SUM(O174)</f>
        <v>206201.40471</v>
      </c>
      <c r="P173" s="80">
        <f t="shared" ref="P173:Q173" si="113">SUM(P174)</f>
        <v>227917.78999999998</v>
      </c>
      <c r="Q173" s="80">
        <f t="shared" si="113"/>
        <v>227917.78999999998</v>
      </c>
      <c r="R173" s="82">
        <f t="shared" si="98"/>
        <v>870071.7297400001</v>
      </c>
      <c r="S173" s="96">
        <f>'2025'!T175</f>
        <v>64518.554383192903</v>
      </c>
      <c r="T173" s="80">
        <f>Q173/3</f>
        <v>75972.596666666665</v>
      </c>
      <c r="U173" s="98">
        <f>R173+S173-T173</f>
        <v>858617.68745652633</v>
      </c>
    </row>
    <row r="174" spans="1:21" ht="30.75" customHeight="1">
      <c r="A174" s="36"/>
      <c r="B174" s="16" t="s">
        <v>60</v>
      </c>
      <c r="C174" s="16" t="s">
        <v>200</v>
      </c>
      <c r="D174" s="42" t="s">
        <v>145</v>
      </c>
      <c r="E174" s="95">
        <v>218.67</v>
      </c>
      <c r="F174" s="80">
        <v>225.95</v>
      </c>
      <c r="G174" s="80">
        <v>58.86</v>
      </c>
      <c r="H174" s="80">
        <v>61.21</v>
      </c>
      <c r="I174" s="100">
        <v>1301.7629999999999</v>
      </c>
      <c r="J174" s="100">
        <v>1290.2909999999999</v>
      </c>
      <c r="K174" s="100">
        <v>1383.5</v>
      </c>
      <c r="L174" s="100">
        <v>1383.5</v>
      </c>
      <c r="M174" s="82">
        <f t="shared" si="97"/>
        <v>5359.0540000000001</v>
      </c>
      <c r="N174" s="96">
        <f>I174*(E174-G174)</f>
        <v>208034.74502999999</v>
      </c>
      <c r="O174" s="101">
        <f>J174*(E174-G174)</f>
        <v>206201.40471</v>
      </c>
      <c r="P174" s="101">
        <f>(F174-H174)*K174</f>
        <v>227917.78999999998</v>
      </c>
      <c r="Q174" s="101">
        <f>(F174-H174)*L174</f>
        <v>227917.78999999998</v>
      </c>
      <c r="R174" s="82">
        <f t="shared" si="98"/>
        <v>870071.7297400001</v>
      </c>
      <c r="S174" s="96"/>
      <c r="T174" s="97"/>
      <c r="U174" s="98"/>
    </row>
    <row r="175" spans="1:21" ht="30.75" customHeight="1">
      <c r="A175" s="36" t="s">
        <v>261</v>
      </c>
      <c r="B175" s="37" t="s">
        <v>262</v>
      </c>
      <c r="C175" s="16"/>
      <c r="D175" s="42"/>
      <c r="E175" s="183"/>
      <c r="F175" s="184"/>
      <c r="G175" s="184"/>
      <c r="H175" s="184"/>
      <c r="I175" s="103">
        <f t="shared" ref="I175:L175" si="114">SUM(I176:I179)</f>
        <v>34785.313999999998</v>
      </c>
      <c r="J175" s="103">
        <f t="shared" si="114"/>
        <v>33396.383000000002</v>
      </c>
      <c r="K175" s="103">
        <f t="shared" si="114"/>
        <v>33936.75</v>
      </c>
      <c r="L175" s="103">
        <f t="shared" si="114"/>
        <v>33936.75</v>
      </c>
      <c r="M175" s="82">
        <f t="shared" si="97"/>
        <v>136055.19699999999</v>
      </c>
      <c r="N175" s="96">
        <f>SUM(N176:N179)</f>
        <v>2721313.91145</v>
      </c>
      <c r="O175" s="101">
        <f>SUM(O176:O179)</f>
        <v>2607614.0523799998</v>
      </c>
      <c r="P175" s="101">
        <f t="shared" ref="P175:Q175" si="115">SUM(P176:P179)</f>
        <v>2739977.1525000003</v>
      </c>
      <c r="Q175" s="101">
        <f t="shared" si="115"/>
        <v>2739977.1525000003</v>
      </c>
      <c r="R175" s="82">
        <f t="shared" si="98"/>
        <v>10808882.268829999</v>
      </c>
      <c r="S175" s="96">
        <f>'2025'!T177</f>
        <v>765189.82848040864</v>
      </c>
      <c r="T175" s="80">
        <f>Q175/3</f>
        <v>913325.71750000014</v>
      </c>
      <c r="U175" s="98">
        <f>R175+S175-T175</f>
        <v>10660746.37981041</v>
      </c>
    </row>
    <row r="176" spans="1:21" ht="40.5" customHeight="1">
      <c r="A176" s="36"/>
      <c r="B176" s="16" t="s">
        <v>51</v>
      </c>
      <c r="C176" s="16" t="s">
        <v>263</v>
      </c>
      <c r="D176" s="42" t="s">
        <v>175</v>
      </c>
      <c r="E176" s="95">
        <v>94.38</v>
      </c>
      <c r="F176" s="80">
        <v>97.52</v>
      </c>
      <c r="G176" s="80">
        <v>34</v>
      </c>
      <c r="H176" s="80">
        <v>35.36</v>
      </c>
      <c r="I176" s="100">
        <v>2293.9989999999998</v>
      </c>
      <c r="J176" s="100">
        <v>2267.259</v>
      </c>
      <c r="K176" s="100">
        <v>2476.25</v>
      </c>
      <c r="L176" s="100">
        <v>2476.25</v>
      </c>
      <c r="M176" s="82">
        <f t="shared" si="97"/>
        <v>9513.7579999999998</v>
      </c>
      <c r="N176" s="96">
        <f>I176*(E176-G176)</f>
        <v>138511.65961999999</v>
      </c>
      <c r="O176" s="101">
        <f>J176*(E176-G176)</f>
        <v>136897.09841999999</v>
      </c>
      <c r="P176" s="101">
        <f>(F176-H176)*K176</f>
        <v>153923.69999999998</v>
      </c>
      <c r="Q176" s="101">
        <f>(F176-H176)*L176</f>
        <v>153923.69999999998</v>
      </c>
      <c r="R176" s="82">
        <f t="shared" si="98"/>
        <v>583256.15803999989</v>
      </c>
      <c r="S176" s="96"/>
      <c r="T176" s="97"/>
      <c r="U176" s="98"/>
    </row>
    <row r="177" spans="1:21" ht="30.75" customHeight="1">
      <c r="A177" s="36"/>
      <c r="B177" s="16" t="s">
        <v>51</v>
      </c>
      <c r="C177" s="16" t="s">
        <v>263</v>
      </c>
      <c r="D177" s="42" t="s">
        <v>144</v>
      </c>
      <c r="E177" s="95">
        <v>94.38</v>
      </c>
      <c r="F177" s="80">
        <v>97.52</v>
      </c>
      <c r="G177" s="80">
        <v>34</v>
      </c>
      <c r="H177" s="80">
        <v>35.36</v>
      </c>
      <c r="I177" s="100">
        <v>15502.013999999999</v>
      </c>
      <c r="J177" s="100">
        <v>14950.196</v>
      </c>
      <c r="K177" s="100">
        <v>14316.75</v>
      </c>
      <c r="L177" s="100">
        <v>14316.75</v>
      </c>
      <c r="M177" s="82">
        <f t="shared" si="97"/>
        <v>59085.71</v>
      </c>
      <c r="N177" s="96">
        <f>I177*(E177-G177)</f>
        <v>936011.60531999986</v>
      </c>
      <c r="O177" s="101">
        <f>J177*(E177-G177)</f>
        <v>902692.83447999996</v>
      </c>
      <c r="P177" s="101">
        <f>(F177-H177)*K177</f>
        <v>889929.17999999993</v>
      </c>
      <c r="Q177" s="101">
        <f>(F177-H177)*L177</f>
        <v>889929.17999999993</v>
      </c>
      <c r="R177" s="82">
        <f t="shared" si="98"/>
        <v>3618562.7997999992</v>
      </c>
      <c r="S177" s="96"/>
      <c r="T177" s="97"/>
      <c r="U177" s="98"/>
    </row>
    <row r="178" spans="1:21" ht="30.75" customHeight="1">
      <c r="A178" s="36"/>
      <c r="B178" s="16" t="s">
        <v>51</v>
      </c>
      <c r="C178" s="16" t="s">
        <v>264</v>
      </c>
      <c r="D178" s="42" t="s">
        <v>145</v>
      </c>
      <c r="E178" s="95">
        <v>146.34</v>
      </c>
      <c r="F178" s="80">
        <v>150.34</v>
      </c>
      <c r="G178" s="80">
        <v>48.93</v>
      </c>
      <c r="H178" s="80">
        <v>50.89</v>
      </c>
      <c r="I178" s="100">
        <v>16269.198</v>
      </c>
      <c r="J178" s="100">
        <v>15474.038</v>
      </c>
      <c r="K178" s="100">
        <v>16392.97</v>
      </c>
      <c r="L178" s="100">
        <v>16392.97</v>
      </c>
      <c r="M178" s="82">
        <f t="shared" si="97"/>
        <v>64529.176000000007</v>
      </c>
      <c r="N178" s="96">
        <f>I178*(E178-G178)</f>
        <v>1584782.57718</v>
      </c>
      <c r="O178" s="101">
        <f>J178*(E178-G178)</f>
        <v>1507326.04158</v>
      </c>
      <c r="P178" s="101">
        <f>(F178-H178)*K178</f>
        <v>1630280.8665000002</v>
      </c>
      <c r="Q178" s="101">
        <f>(F178-H178)*L178</f>
        <v>1630280.8665000002</v>
      </c>
      <c r="R178" s="82">
        <f t="shared" si="98"/>
        <v>6352670.3517600009</v>
      </c>
      <c r="S178" s="96"/>
      <c r="T178" s="97"/>
      <c r="U178" s="98"/>
    </row>
    <row r="179" spans="1:21" ht="30.75" customHeight="1">
      <c r="A179" s="36"/>
      <c r="B179" s="16" t="s">
        <v>51</v>
      </c>
      <c r="C179" s="16" t="s">
        <v>265</v>
      </c>
      <c r="D179" s="42" t="s">
        <v>145</v>
      </c>
      <c r="E179" s="95">
        <v>146.34</v>
      </c>
      <c r="F179" s="80">
        <v>150.34</v>
      </c>
      <c r="G179" s="80">
        <v>60.23</v>
      </c>
      <c r="H179" s="80">
        <v>62.64</v>
      </c>
      <c r="I179" s="100">
        <v>720.10299999999995</v>
      </c>
      <c r="J179" s="100">
        <v>704.89</v>
      </c>
      <c r="K179" s="100">
        <v>750.78</v>
      </c>
      <c r="L179" s="100">
        <v>750.78</v>
      </c>
      <c r="M179" s="82">
        <f t="shared" si="97"/>
        <v>2926.5529999999999</v>
      </c>
      <c r="N179" s="96">
        <f>I179*(E179-G179)</f>
        <v>62008.069330000006</v>
      </c>
      <c r="O179" s="101">
        <f>J179*(E179-G179)</f>
        <v>60698.077900000011</v>
      </c>
      <c r="P179" s="101">
        <f>(F179-H179)*K179</f>
        <v>65843.406000000003</v>
      </c>
      <c r="Q179" s="101">
        <f>(F179-H179)*L179</f>
        <v>65843.406000000003</v>
      </c>
      <c r="R179" s="82">
        <f t="shared" si="98"/>
        <v>254392.95923000004</v>
      </c>
      <c r="S179" s="96"/>
      <c r="T179" s="97"/>
      <c r="U179" s="98"/>
    </row>
    <row r="180" spans="1:21" ht="30.75" customHeight="1">
      <c r="A180" s="36" t="s">
        <v>408</v>
      </c>
      <c r="B180" s="37" t="s">
        <v>409</v>
      </c>
      <c r="C180" s="16"/>
      <c r="D180" s="42"/>
      <c r="E180" s="183"/>
      <c r="F180" s="184"/>
      <c r="G180" s="184"/>
      <c r="H180" s="184"/>
      <c r="I180" s="103">
        <f>I181</f>
        <v>5205.9655737704998</v>
      </c>
      <c r="J180" s="103">
        <f t="shared" ref="J180:L180" si="116">J181</f>
        <v>5205.9655737704998</v>
      </c>
      <c r="K180" s="103">
        <f t="shared" si="116"/>
        <v>5205.9655737704998</v>
      </c>
      <c r="L180" s="103">
        <f t="shared" si="116"/>
        <v>5205.9655737704998</v>
      </c>
      <c r="M180" s="82">
        <f t="shared" si="97"/>
        <v>20823.862295081999</v>
      </c>
      <c r="N180" s="96">
        <f>N181</f>
        <v>160499.91863934454</v>
      </c>
      <c r="O180" s="101">
        <f t="shared" ref="O180:Q180" si="117">O181</f>
        <v>160499.91863934454</v>
      </c>
      <c r="P180" s="101">
        <f t="shared" si="117"/>
        <v>189132.72929508227</v>
      </c>
      <c r="Q180" s="101">
        <f t="shared" si="117"/>
        <v>189132.72929508227</v>
      </c>
      <c r="R180" s="82">
        <f t="shared" si="98"/>
        <v>699265.29586885357</v>
      </c>
      <c r="S180" s="96">
        <f>'2025'!T182</f>
        <v>33979.29449828645</v>
      </c>
      <c r="T180" s="80">
        <f>Q180/3</f>
        <v>63044.243098360756</v>
      </c>
      <c r="U180" s="98">
        <f>R180+S180-T180</f>
        <v>670200.3472687793</v>
      </c>
    </row>
    <row r="181" spans="1:21" ht="41.25" customHeight="1">
      <c r="A181" s="36"/>
      <c r="B181" s="16" t="s">
        <v>10</v>
      </c>
      <c r="C181" s="16" t="s">
        <v>410</v>
      </c>
      <c r="D181" s="42" t="s">
        <v>175</v>
      </c>
      <c r="E181" s="95">
        <v>82.01</v>
      </c>
      <c r="F181" s="80">
        <v>89.56</v>
      </c>
      <c r="G181" s="80">
        <v>51.18</v>
      </c>
      <c r="H181" s="80">
        <v>53.23</v>
      </c>
      <c r="I181" s="100">
        <f>'2025'!I183</f>
        <v>5205.9655737704998</v>
      </c>
      <c r="J181" s="100">
        <f>'2025'!J183</f>
        <v>5205.9655737704998</v>
      </c>
      <c r="K181" s="100">
        <f>'2025'!K183</f>
        <v>5205.9655737704998</v>
      </c>
      <c r="L181" s="100">
        <f>'2025'!L183</f>
        <v>5205.9655737704998</v>
      </c>
      <c r="M181" s="82">
        <f t="shared" si="97"/>
        <v>20823.862295081999</v>
      </c>
      <c r="N181" s="96">
        <f>I181*(E181-G181)</f>
        <v>160499.91863934454</v>
      </c>
      <c r="O181" s="101">
        <f>J181*(E181-G181)</f>
        <v>160499.91863934454</v>
      </c>
      <c r="P181" s="101">
        <f>(F181-H181)*K181</f>
        <v>189132.72929508227</v>
      </c>
      <c r="Q181" s="101">
        <f>(F181-H181)*L181</f>
        <v>189132.72929508227</v>
      </c>
      <c r="R181" s="82">
        <f t="shared" si="98"/>
        <v>699265.29586885357</v>
      </c>
      <c r="S181" s="96"/>
      <c r="T181" s="97"/>
      <c r="U181" s="98"/>
    </row>
    <row r="182" spans="1:21" ht="30.75" customHeight="1">
      <c r="A182" s="36" t="s">
        <v>201</v>
      </c>
      <c r="B182" s="37" t="s">
        <v>202</v>
      </c>
      <c r="C182" s="16"/>
      <c r="D182" s="42"/>
      <c r="E182" s="183"/>
      <c r="F182" s="184"/>
      <c r="G182" s="184"/>
      <c r="H182" s="184"/>
      <c r="I182" s="103">
        <f t="shared" ref="I182:J182" si="118">SUM(I183:I184)</f>
        <v>29940.829000000002</v>
      </c>
      <c r="J182" s="103">
        <f t="shared" si="118"/>
        <v>26969.561999999998</v>
      </c>
      <c r="K182" s="103">
        <f t="shared" ref="K182:L182" si="119">SUM(K183:K184)</f>
        <v>24450</v>
      </c>
      <c r="L182" s="103">
        <f t="shared" si="119"/>
        <v>24450</v>
      </c>
      <c r="M182" s="82">
        <f t="shared" si="97"/>
        <v>105810.391</v>
      </c>
      <c r="N182" s="95">
        <f>SUM(N183:N184)</f>
        <v>9203420.5556600019</v>
      </c>
      <c r="O182" s="80">
        <f>SUM(O183:O184)</f>
        <v>8288501.3828700008</v>
      </c>
      <c r="P182" s="80">
        <f t="shared" ref="P182:Q182" si="120">SUM(P183:P184)</f>
        <v>7763866.6275000004</v>
      </c>
      <c r="Q182" s="80">
        <f t="shared" si="120"/>
        <v>7763866.6275000004</v>
      </c>
      <c r="R182" s="82">
        <f t="shared" si="98"/>
        <v>33019655.193530004</v>
      </c>
      <c r="S182" s="96">
        <f>'2025'!T184</f>
        <v>2240859.6328131254</v>
      </c>
      <c r="T182" s="80">
        <f>Q182/3</f>
        <v>2587955.5425</v>
      </c>
      <c r="U182" s="98">
        <f>R182+S182-T182</f>
        <v>32672559.283843126</v>
      </c>
    </row>
    <row r="183" spans="1:21" ht="30.75" customHeight="1">
      <c r="A183" s="36"/>
      <c r="B183" s="16" t="s">
        <v>42</v>
      </c>
      <c r="C183" s="16" t="s">
        <v>183</v>
      </c>
      <c r="D183" s="42" t="s">
        <v>144</v>
      </c>
      <c r="E183" s="95">
        <v>359.05</v>
      </c>
      <c r="F183" s="80">
        <v>371.01</v>
      </c>
      <c r="G183" s="80">
        <v>50.27</v>
      </c>
      <c r="H183" s="80">
        <v>52.28</v>
      </c>
      <c r="I183" s="100">
        <v>24654.565000000002</v>
      </c>
      <c r="J183" s="100">
        <v>22006.321</v>
      </c>
      <c r="K183" s="100">
        <v>20907.75</v>
      </c>
      <c r="L183" s="100">
        <v>20907.75</v>
      </c>
      <c r="M183" s="82">
        <f t="shared" si="97"/>
        <v>88476.385999999999</v>
      </c>
      <c r="N183" s="96">
        <f>I183*(E183-G183)</f>
        <v>7612836.5807000017</v>
      </c>
      <c r="O183" s="101">
        <f>J183*(E183-G183)</f>
        <v>6795111.7983800005</v>
      </c>
      <c r="P183" s="101">
        <f>(F183-H183)*K183</f>
        <v>6663927.1575000007</v>
      </c>
      <c r="Q183" s="101">
        <f>(F183-H183)*L183</f>
        <v>6663927.1575000007</v>
      </c>
      <c r="R183" s="82">
        <f t="shared" si="98"/>
        <v>27735802.694080003</v>
      </c>
      <c r="S183" s="96"/>
      <c r="T183" s="97"/>
      <c r="U183" s="98"/>
    </row>
    <row r="184" spans="1:21" ht="30.75" customHeight="1">
      <c r="A184" s="36"/>
      <c r="B184" s="16" t="s">
        <v>42</v>
      </c>
      <c r="C184" s="16" t="s">
        <v>302</v>
      </c>
      <c r="D184" s="42" t="s">
        <v>272</v>
      </c>
      <c r="E184" s="95">
        <v>359.05</v>
      </c>
      <c r="F184" s="80">
        <v>371.01</v>
      </c>
      <c r="G184" s="80">
        <v>58.16</v>
      </c>
      <c r="H184" s="80">
        <v>60.49</v>
      </c>
      <c r="I184" s="100">
        <v>5286.2640000000001</v>
      </c>
      <c r="J184" s="100">
        <v>4963.241</v>
      </c>
      <c r="K184" s="100">
        <v>3542.25</v>
      </c>
      <c r="L184" s="100">
        <v>3542.25</v>
      </c>
      <c r="M184" s="82">
        <f t="shared" si="97"/>
        <v>17334.005000000001</v>
      </c>
      <c r="N184" s="96">
        <f>I184*(E184-G184)</f>
        <v>1590583.97496</v>
      </c>
      <c r="O184" s="101">
        <f>J184*(E184-G184)</f>
        <v>1493389.58449</v>
      </c>
      <c r="P184" s="101">
        <f>(F184-H184)*K184</f>
        <v>1099939.47</v>
      </c>
      <c r="Q184" s="101">
        <f>(F184-H184)*L184</f>
        <v>1099939.47</v>
      </c>
      <c r="R184" s="82">
        <f t="shared" si="98"/>
        <v>5283852.49945</v>
      </c>
      <c r="S184" s="96"/>
      <c r="T184" s="97"/>
      <c r="U184" s="98"/>
    </row>
    <row r="185" spans="1:21" ht="30.75" customHeight="1">
      <c r="A185" s="36" t="s">
        <v>203</v>
      </c>
      <c r="B185" s="37" t="s">
        <v>204</v>
      </c>
      <c r="C185" s="16"/>
      <c r="D185" s="42"/>
      <c r="E185" s="183"/>
      <c r="F185" s="184"/>
      <c r="G185" s="184"/>
      <c r="H185" s="184"/>
      <c r="I185" s="103">
        <f t="shared" ref="I185:J185" si="121">SUM(I186:I187)</f>
        <v>24584.525999999998</v>
      </c>
      <c r="J185" s="103">
        <f t="shared" si="121"/>
        <v>24233.491000000002</v>
      </c>
      <c r="K185" s="103">
        <f t="shared" ref="K185" si="122">SUM(K186:K187)</f>
        <v>22559</v>
      </c>
      <c r="L185" s="103">
        <f>SUM(L186:L187)</f>
        <v>22559</v>
      </c>
      <c r="M185" s="82">
        <f t="shared" si="97"/>
        <v>93936.016999999993</v>
      </c>
      <c r="N185" s="95">
        <f>SUM(N186:N187)</f>
        <v>1470520.4110299998</v>
      </c>
      <c r="O185" s="80">
        <f>SUM(O186:O187)</f>
        <v>1452088.31094</v>
      </c>
      <c r="P185" s="80">
        <f t="shared" ref="P185:Q185" si="123">SUM(P186:P187)</f>
        <v>1339073.5199999998</v>
      </c>
      <c r="Q185" s="80">
        <f t="shared" si="123"/>
        <v>1339073.5199999998</v>
      </c>
      <c r="R185" s="82">
        <f t="shared" si="98"/>
        <v>5600755.7619699994</v>
      </c>
      <c r="S185" s="96">
        <f>'2025'!T187</f>
        <v>363393.78516235418</v>
      </c>
      <c r="T185" s="80">
        <f>Q185/3</f>
        <v>446357.83999999991</v>
      </c>
      <c r="U185" s="98">
        <f>R185+S185-T185</f>
        <v>5517791.7071323534</v>
      </c>
    </row>
    <row r="186" spans="1:21" ht="30.75" customHeight="1">
      <c r="A186" s="36"/>
      <c r="B186" s="16" t="s">
        <v>56</v>
      </c>
      <c r="C186" s="16" t="s">
        <v>205</v>
      </c>
      <c r="D186" s="42" t="s">
        <v>144</v>
      </c>
      <c r="E186" s="95">
        <v>109.13</v>
      </c>
      <c r="F186" s="80">
        <v>109.13</v>
      </c>
      <c r="G186" s="80">
        <v>56.33</v>
      </c>
      <c r="H186" s="80">
        <v>58.59</v>
      </c>
      <c r="I186" s="100">
        <v>20375.166999999998</v>
      </c>
      <c r="J186" s="100">
        <v>20021.629000000001</v>
      </c>
      <c r="K186" s="100">
        <v>18237</v>
      </c>
      <c r="L186" s="100">
        <v>18237</v>
      </c>
      <c r="M186" s="82">
        <f t="shared" si="97"/>
        <v>76870.796000000002</v>
      </c>
      <c r="N186" s="96">
        <f>I186*(E186-G186)</f>
        <v>1075808.8175999997</v>
      </c>
      <c r="O186" s="101">
        <f>J186*(E186-G186)</f>
        <v>1057142.0112000001</v>
      </c>
      <c r="P186" s="101">
        <f>(F186-H186)*K186</f>
        <v>921697.97999999986</v>
      </c>
      <c r="Q186" s="101">
        <f>(F186-H186)*L186</f>
        <v>921697.97999999986</v>
      </c>
      <c r="R186" s="82">
        <f t="shared" si="98"/>
        <v>3976346.7887999997</v>
      </c>
      <c r="S186" s="96"/>
      <c r="T186" s="97"/>
      <c r="U186" s="98"/>
    </row>
    <row r="187" spans="1:21" ht="30.75" customHeight="1">
      <c r="A187" s="36"/>
      <c r="B187" s="16" t="s">
        <v>56</v>
      </c>
      <c r="C187" s="16" t="s">
        <v>322</v>
      </c>
      <c r="D187" s="42" t="s">
        <v>144</v>
      </c>
      <c r="E187" s="95">
        <v>142.27000000000001</v>
      </c>
      <c r="F187" s="80">
        <v>147.01</v>
      </c>
      <c r="G187" s="80">
        <v>48.5</v>
      </c>
      <c r="H187" s="80">
        <v>50.44</v>
      </c>
      <c r="I187" s="100">
        <v>4209.3590000000004</v>
      </c>
      <c r="J187" s="100">
        <v>4211.8619999999992</v>
      </c>
      <c r="K187" s="100">
        <v>4322</v>
      </c>
      <c r="L187" s="100">
        <v>4322</v>
      </c>
      <c r="M187" s="82">
        <f t="shared" si="97"/>
        <v>17065.220999999998</v>
      </c>
      <c r="N187" s="96">
        <f>I187*(E187-G187)</f>
        <v>394711.59343000007</v>
      </c>
      <c r="O187" s="101">
        <f>J187*(E187-G187)</f>
        <v>394946.29973999999</v>
      </c>
      <c r="P187" s="101">
        <f>(F187-H187)*K187</f>
        <v>417375.54</v>
      </c>
      <c r="Q187" s="101">
        <f>(F187-H187)*L187</f>
        <v>417375.54</v>
      </c>
      <c r="R187" s="82">
        <f t="shared" si="98"/>
        <v>1624408.9731700001</v>
      </c>
      <c r="S187" s="96"/>
      <c r="T187" s="97"/>
      <c r="U187" s="98"/>
    </row>
    <row r="188" spans="1:21" ht="30.75" customHeight="1">
      <c r="A188" s="36" t="s">
        <v>99</v>
      </c>
      <c r="B188" s="37" t="s">
        <v>97</v>
      </c>
      <c r="C188" s="16"/>
      <c r="D188" s="42"/>
      <c r="E188" s="183"/>
      <c r="F188" s="184"/>
      <c r="G188" s="184"/>
      <c r="H188" s="184"/>
      <c r="I188" s="103">
        <f t="shared" ref="I188:J188" si="124">SUM(I189:I196)</f>
        <v>178596.60999999996</v>
      </c>
      <c r="J188" s="103">
        <f t="shared" si="124"/>
        <v>166631.22999999995</v>
      </c>
      <c r="K188" s="103">
        <f>SUM(K189:K196)</f>
        <v>173485.55999999997</v>
      </c>
      <c r="L188" s="103">
        <f t="shared" ref="L188" si="125">SUM(L189:L196)</f>
        <v>173485.55999999997</v>
      </c>
      <c r="M188" s="82">
        <f t="shared" si="97"/>
        <v>692198.95999999985</v>
      </c>
      <c r="N188" s="95">
        <f>SUM(N189:N196)</f>
        <v>9182277.5519999992</v>
      </c>
      <c r="O188" s="80">
        <f>SUM(O189:O196)</f>
        <v>8625432.6842</v>
      </c>
      <c r="P188" s="80">
        <f t="shared" ref="P188:Q188" si="126">SUM(P189:P196)</f>
        <v>9059447.5691999998</v>
      </c>
      <c r="Q188" s="80">
        <f t="shared" si="126"/>
        <v>9059447.5691999998</v>
      </c>
      <c r="R188" s="82">
        <f t="shared" si="98"/>
        <v>35926605.374600001</v>
      </c>
      <c r="S188" s="96">
        <f>'2025'!T190</f>
        <v>2430059.8539579832</v>
      </c>
      <c r="T188" s="80">
        <f>Q188/3</f>
        <v>3019815.8563999999</v>
      </c>
      <c r="U188" s="98">
        <f>R188+S188-T188</f>
        <v>35336849.372157983</v>
      </c>
    </row>
    <row r="189" spans="1:21" ht="39" customHeight="1">
      <c r="A189" s="36"/>
      <c r="B189" s="16" t="s">
        <v>328</v>
      </c>
      <c r="C189" s="16" t="s">
        <v>329</v>
      </c>
      <c r="D189" s="42" t="s">
        <v>175</v>
      </c>
      <c r="E189" s="95">
        <v>68.58</v>
      </c>
      <c r="F189" s="80">
        <v>70.260000000000005</v>
      </c>
      <c r="G189" s="80">
        <v>51.48</v>
      </c>
      <c r="H189" s="80">
        <v>53.54</v>
      </c>
      <c r="I189" s="100">
        <v>20996.44</v>
      </c>
      <c r="J189" s="100">
        <v>19282.830000000002</v>
      </c>
      <c r="K189" s="100">
        <v>18921.75</v>
      </c>
      <c r="L189" s="100">
        <v>18921.75</v>
      </c>
      <c r="M189" s="82">
        <f t="shared" si="97"/>
        <v>78122.77</v>
      </c>
      <c r="N189" s="96">
        <f t="shared" ref="N189:N196" si="127">I189*(E189-G189)</f>
        <v>359039.12400000001</v>
      </c>
      <c r="O189" s="101">
        <f t="shared" ref="O189:O196" si="128">J189*(E189-G189)</f>
        <v>329736.39300000004</v>
      </c>
      <c r="P189" s="101">
        <f t="shared" ref="P189:P196" si="129">(F189-H189)*K189</f>
        <v>316371.66000000009</v>
      </c>
      <c r="Q189" s="101">
        <f t="shared" ref="Q189:Q196" si="130">(F189-H189)*L189</f>
        <v>316371.66000000009</v>
      </c>
      <c r="R189" s="82">
        <f t="shared" si="98"/>
        <v>1321518.8370000003</v>
      </c>
      <c r="S189" s="96"/>
      <c r="T189" s="97"/>
      <c r="U189" s="98"/>
    </row>
    <row r="190" spans="1:21" ht="30.75" customHeight="1">
      <c r="A190" s="36"/>
      <c r="B190" s="16" t="s">
        <v>328</v>
      </c>
      <c r="C190" s="16" t="s">
        <v>330</v>
      </c>
      <c r="D190" s="42" t="s">
        <v>144</v>
      </c>
      <c r="E190" s="95">
        <v>94.19</v>
      </c>
      <c r="F190" s="80">
        <v>97.33</v>
      </c>
      <c r="G190" s="80">
        <v>51.18</v>
      </c>
      <c r="H190" s="80">
        <v>53.23</v>
      </c>
      <c r="I190" s="100">
        <v>51396.479999999996</v>
      </c>
      <c r="J190" s="100">
        <v>46101.54</v>
      </c>
      <c r="K190" s="100">
        <v>50168</v>
      </c>
      <c r="L190" s="100">
        <v>50168</v>
      </c>
      <c r="M190" s="82">
        <f t="shared" si="97"/>
        <v>197834.02</v>
      </c>
      <c r="N190" s="96">
        <f t="shared" si="127"/>
        <v>2210562.6047999999</v>
      </c>
      <c r="O190" s="101">
        <f t="shared" si="128"/>
        <v>1982827.2353999999</v>
      </c>
      <c r="P190" s="101">
        <f t="shared" si="129"/>
        <v>2212408.8000000003</v>
      </c>
      <c r="Q190" s="101">
        <f t="shared" si="130"/>
        <v>2212408.8000000003</v>
      </c>
      <c r="R190" s="82">
        <f t="shared" si="98"/>
        <v>8618207.440200001</v>
      </c>
      <c r="S190" s="96"/>
      <c r="T190" s="97"/>
      <c r="U190" s="98"/>
    </row>
    <row r="191" spans="1:21" ht="30.75" customHeight="1">
      <c r="A191" s="36"/>
      <c r="B191" s="16" t="s">
        <v>328</v>
      </c>
      <c r="C191" s="16" t="s">
        <v>329</v>
      </c>
      <c r="D191" s="42" t="s">
        <v>145</v>
      </c>
      <c r="E191" s="95">
        <v>108.39</v>
      </c>
      <c r="F191" s="80">
        <v>112</v>
      </c>
      <c r="G191" s="80">
        <v>47.77</v>
      </c>
      <c r="H191" s="80">
        <v>49.68</v>
      </c>
      <c r="I191" s="100">
        <v>64506.119999999995</v>
      </c>
      <c r="J191" s="100">
        <v>59750.559999999998</v>
      </c>
      <c r="K191" s="100">
        <v>62682</v>
      </c>
      <c r="L191" s="100">
        <v>62682</v>
      </c>
      <c r="M191" s="82">
        <f t="shared" si="97"/>
        <v>249620.68</v>
      </c>
      <c r="N191" s="96">
        <f t="shared" si="127"/>
        <v>3910360.9943999997</v>
      </c>
      <c r="O191" s="101">
        <f t="shared" si="128"/>
        <v>3622078.9471999998</v>
      </c>
      <c r="P191" s="101">
        <f t="shared" si="129"/>
        <v>3906342.24</v>
      </c>
      <c r="Q191" s="101">
        <f t="shared" si="130"/>
        <v>3906342.24</v>
      </c>
      <c r="R191" s="82">
        <f t="shared" si="98"/>
        <v>15345124.421600001</v>
      </c>
      <c r="S191" s="96"/>
      <c r="T191" s="97"/>
      <c r="U191" s="98"/>
    </row>
    <row r="192" spans="1:21" ht="30.75" customHeight="1">
      <c r="A192" s="36"/>
      <c r="B192" s="16" t="s">
        <v>328</v>
      </c>
      <c r="C192" s="16" t="s">
        <v>281</v>
      </c>
      <c r="D192" s="42" t="s">
        <v>145</v>
      </c>
      <c r="E192" s="95">
        <v>178.38</v>
      </c>
      <c r="F192" s="80">
        <v>178.38</v>
      </c>
      <c r="G192" s="80">
        <v>47.77</v>
      </c>
      <c r="H192" s="80">
        <v>49.68</v>
      </c>
      <c r="I192" s="176">
        <v>3523.78</v>
      </c>
      <c r="J192" s="104">
        <v>3523.78</v>
      </c>
      <c r="K192" s="104">
        <v>3523.78</v>
      </c>
      <c r="L192" s="104">
        <v>3523.78</v>
      </c>
      <c r="M192" s="82">
        <f t="shared" si="97"/>
        <v>14095.12</v>
      </c>
      <c r="N192" s="96">
        <f t="shared" si="127"/>
        <v>460240.90579999995</v>
      </c>
      <c r="O192" s="101">
        <f t="shared" si="128"/>
        <v>460240.90579999995</v>
      </c>
      <c r="P192" s="101">
        <f t="shared" si="129"/>
        <v>453510.48599999998</v>
      </c>
      <c r="Q192" s="101">
        <f t="shared" si="130"/>
        <v>453510.48599999998</v>
      </c>
      <c r="R192" s="82">
        <f t="shared" si="98"/>
        <v>1827502.7836</v>
      </c>
      <c r="S192" s="96"/>
      <c r="T192" s="97"/>
      <c r="U192" s="98"/>
    </row>
    <row r="193" spans="1:21" ht="30.75" customHeight="1">
      <c r="A193" s="36"/>
      <c r="B193" s="16" t="s">
        <v>328</v>
      </c>
      <c r="C193" s="16" t="s">
        <v>387</v>
      </c>
      <c r="D193" s="42" t="s">
        <v>145</v>
      </c>
      <c r="E193" s="95">
        <v>178.38</v>
      </c>
      <c r="F193" s="80">
        <v>178.38</v>
      </c>
      <c r="G193" s="80">
        <v>44.44</v>
      </c>
      <c r="H193" s="80">
        <v>46.22</v>
      </c>
      <c r="I193" s="177">
        <v>5470.61</v>
      </c>
      <c r="J193" s="107">
        <v>5470.61</v>
      </c>
      <c r="K193" s="107">
        <v>5470.61</v>
      </c>
      <c r="L193" s="107">
        <v>5470.61</v>
      </c>
      <c r="M193" s="82">
        <f t="shared" si="97"/>
        <v>21882.44</v>
      </c>
      <c r="N193" s="96">
        <f t="shared" si="127"/>
        <v>732733.50339999993</v>
      </c>
      <c r="O193" s="101">
        <f t="shared" si="128"/>
        <v>732733.50339999993</v>
      </c>
      <c r="P193" s="101">
        <f t="shared" si="129"/>
        <v>722995.81759999995</v>
      </c>
      <c r="Q193" s="101">
        <f t="shared" si="130"/>
        <v>722995.81759999995</v>
      </c>
      <c r="R193" s="82">
        <f t="shared" si="98"/>
        <v>2911458.642</v>
      </c>
      <c r="S193" s="96"/>
      <c r="T193" s="97"/>
      <c r="U193" s="98"/>
    </row>
    <row r="194" spans="1:21" ht="69" customHeight="1">
      <c r="A194" s="36"/>
      <c r="B194" s="16" t="s">
        <v>328</v>
      </c>
      <c r="C194" s="16" t="s">
        <v>388</v>
      </c>
      <c r="D194" s="42" t="s">
        <v>144</v>
      </c>
      <c r="E194" s="95">
        <v>93.65</v>
      </c>
      <c r="F194" s="95">
        <v>93.65</v>
      </c>
      <c r="G194" s="80">
        <v>46.42</v>
      </c>
      <c r="H194" s="80">
        <v>48.27</v>
      </c>
      <c r="I194" s="177">
        <v>17274.21</v>
      </c>
      <c r="J194" s="107">
        <v>17274.21</v>
      </c>
      <c r="K194" s="107">
        <v>17274.21</v>
      </c>
      <c r="L194" s="107">
        <v>17274.21</v>
      </c>
      <c r="M194" s="82">
        <f t="shared" si="97"/>
        <v>69096.84</v>
      </c>
      <c r="N194" s="96">
        <f t="shared" si="127"/>
        <v>815860.93830000004</v>
      </c>
      <c r="O194" s="101">
        <f t="shared" si="128"/>
        <v>815860.93830000004</v>
      </c>
      <c r="P194" s="101">
        <f t="shared" si="129"/>
        <v>783903.64980000001</v>
      </c>
      <c r="Q194" s="101">
        <f t="shared" si="130"/>
        <v>783903.64980000001</v>
      </c>
      <c r="R194" s="82">
        <f t="shared" si="98"/>
        <v>3199529.1761999996</v>
      </c>
      <c r="S194" s="96"/>
      <c r="T194" s="97"/>
      <c r="U194" s="98"/>
    </row>
    <row r="195" spans="1:21" ht="30.75" customHeight="1">
      <c r="A195" s="36"/>
      <c r="B195" s="16" t="s">
        <v>328</v>
      </c>
      <c r="C195" s="16" t="s">
        <v>387</v>
      </c>
      <c r="D195" s="42" t="s">
        <v>144</v>
      </c>
      <c r="E195" s="95">
        <v>93.65</v>
      </c>
      <c r="F195" s="95">
        <v>93.65</v>
      </c>
      <c r="G195" s="80">
        <v>49.68</v>
      </c>
      <c r="H195" s="80">
        <v>51.67</v>
      </c>
      <c r="I195" s="177">
        <v>14295.21</v>
      </c>
      <c r="J195" s="107">
        <v>14295.21</v>
      </c>
      <c r="K195" s="107">
        <v>14295.21</v>
      </c>
      <c r="L195" s="107">
        <v>14295.21</v>
      </c>
      <c r="M195" s="82">
        <f t="shared" si="97"/>
        <v>57180.84</v>
      </c>
      <c r="N195" s="96">
        <f t="shared" si="127"/>
        <v>628560.38370000001</v>
      </c>
      <c r="O195" s="101">
        <f t="shared" si="128"/>
        <v>628560.38370000001</v>
      </c>
      <c r="P195" s="101">
        <f t="shared" si="129"/>
        <v>600112.91580000008</v>
      </c>
      <c r="Q195" s="101">
        <f t="shared" si="130"/>
        <v>600112.91580000008</v>
      </c>
      <c r="R195" s="82">
        <f t="shared" si="98"/>
        <v>2457346.5990000004</v>
      </c>
      <c r="S195" s="96"/>
      <c r="T195" s="97"/>
      <c r="U195" s="98"/>
    </row>
    <row r="196" spans="1:21" ht="30.75" customHeight="1">
      <c r="A196" s="36"/>
      <c r="B196" s="16" t="s">
        <v>328</v>
      </c>
      <c r="C196" s="16" t="s">
        <v>331</v>
      </c>
      <c r="D196" s="42" t="s">
        <v>144</v>
      </c>
      <c r="E196" s="95">
        <v>101.7</v>
      </c>
      <c r="F196" s="80">
        <v>101.7</v>
      </c>
      <c r="G196" s="80">
        <v>44.44</v>
      </c>
      <c r="H196" s="80">
        <v>46.22</v>
      </c>
      <c r="I196" s="100">
        <v>1133.76</v>
      </c>
      <c r="J196" s="100">
        <v>932.49</v>
      </c>
      <c r="K196" s="100">
        <v>1150</v>
      </c>
      <c r="L196" s="100">
        <v>1150</v>
      </c>
      <c r="M196" s="82">
        <f t="shared" ref="M196:M253" si="131">I196+J196+K196+L196</f>
        <v>4366.25</v>
      </c>
      <c r="N196" s="96">
        <f t="shared" si="127"/>
        <v>64919.097600000008</v>
      </c>
      <c r="O196" s="101">
        <f t="shared" si="128"/>
        <v>53394.377400000005</v>
      </c>
      <c r="P196" s="101">
        <f t="shared" si="129"/>
        <v>63802.000000000007</v>
      </c>
      <c r="Q196" s="101">
        <f t="shared" si="130"/>
        <v>63802.000000000007</v>
      </c>
      <c r="R196" s="82">
        <f t="shared" ref="R196:R253" si="132">N196+O196+P196+Q196</f>
        <v>245917.47500000001</v>
      </c>
      <c r="S196" s="96"/>
      <c r="T196" s="97"/>
      <c r="U196" s="98"/>
    </row>
    <row r="197" spans="1:21" ht="30.75" customHeight="1">
      <c r="A197" s="36" t="s">
        <v>304</v>
      </c>
      <c r="B197" s="37" t="s">
        <v>305</v>
      </c>
      <c r="C197" s="16"/>
      <c r="D197" s="42"/>
      <c r="E197" s="183"/>
      <c r="F197" s="184"/>
      <c r="G197" s="184"/>
      <c r="H197" s="184"/>
      <c r="I197" s="103">
        <f t="shared" ref="I197:J197" si="133">SUM(I198:I201)</f>
        <v>24308.606</v>
      </c>
      <c r="J197" s="103">
        <f t="shared" si="133"/>
        <v>23670.790999999997</v>
      </c>
      <c r="K197" s="103">
        <f t="shared" ref="K197:L197" si="134">SUM(K198:K201)</f>
        <v>30094</v>
      </c>
      <c r="L197" s="103">
        <f t="shared" si="134"/>
        <v>30094</v>
      </c>
      <c r="M197" s="82">
        <f t="shared" si="131"/>
        <v>108167.397</v>
      </c>
      <c r="N197" s="96">
        <f>SUM(N198:N201)</f>
        <v>4181564.3032599995</v>
      </c>
      <c r="O197" s="101">
        <f>SUM(O198:O201)</f>
        <v>4062290.6433899999</v>
      </c>
      <c r="P197" s="101">
        <f t="shared" ref="P197:Q197" si="135">SUM(P198:P201)</f>
        <v>5110337.125</v>
      </c>
      <c r="Q197" s="101">
        <f t="shared" si="135"/>
        <v>5110337.125</v>
      </c>
      <c r="R197" s="82">
        <f t="shared" si="132"/>
        <v>18464529.196649998</v>
      </c>
      <c r="S197" s="96">
        <f>'2025'!T199</f>
        <v>1469615.5274905849</v>
      </c>
      <c r="T197" s="97">
        <f>Q197/3</f>
        <v>1703445.7083333333</v>
      </c>
      <c r="U197" s="98">
        <f>R197+S197-T197</f>
        <v>18230699.015807252</v>
      </c>
    </row>
    <row r="198" spans="1:21" ht="30.75" customHeight="1">
      <c r="A198" s="36"/>
      <c r="B198" s="16" t="s">
        <v>61</v>
      </c>
      <c r="C198" s="16" t="s">
        <v>15</v>
      </c>
      <c r="D198" s="42" t="s">
        <v>144</v>
      </c>
      <c r="E198" s="95">
        <v>202.81</v>
      </c>
      <c r="F198" s="80">
        <v>202.81</v>
      </c>
      <c r="G198" s="80">
        <v>56.88</v>
      </c>
      <c r="H198" s="80">
        <v>59.16</v>
      </c>
      <c r="I198" s="100">
        <v>9413.7340000000004</v>
      </c>
      <c r="J198" s="100">
        <v>9065.5669999999991</v>
      </c>
      <c r="K198" s="100">
        <v>9780</v>
      </c>
      <c r="L198" s="100">
        <v>9780</v>
      </c>
      <c r="M198" s="82">
        <f t="shared" si="131"/>
        <v>38039.300999999999</v>
      </c>
      <c r="N198" s="96">
        <f>I198*(E198-G198)</f>
        <v>1373746.2026200001</v>
      </c>
      <c r="O198" s="101">
        <f>J198*(E198-G198)</f>
        <v>1322938.1923099998</v>
      </c>
      <c r="P198" s="101">
        <f>(F198-H198)*K198</f>
        <v>1404897</v>
      </c>
      <c r="Q198" s="101">
        <f>(F198-H198)*L198</f>
        <v>1404897</v>
      </c>
      <c r="R198" s="82">
        <f t="shared" si="132"/>
        <v>5506478.3949299995</v>
      </c>
      <c r="S198" s="96"/>
      <c r="T198" s="97"/>
      <c r="U198" s="98"/>
    </row>
    <row r="199" spans="1:21" ht="30.75" customHeight="1">
      <c r="A199" s="36"/>
      <c r="B199" s="16" t="s">
        <v>61</v>
      </c>
      <c r="C199" s="16" t="s">
        <v>15</v>
      </c>
      <c r="D199" s="42" t="s">
        <v>145</v>
      </c>
      <c r="E199" s="95">
        <v>277.36</v>
      </c>
      <c r="F199" s="80">
        <v>277.36</v>
      </c>
      <c r="G199" s="80">
        <v>69.92</v>
      </c>
      <c r="H199" s="80">
        <v>72.709999999999994</v>
      </c>
      <c r="I199" s="100">
        <v>6289.9259999999995</v>
      </c>
      <c r="J199" s="100">
        <v>5864.1149999999998</v>
      </c>
      <c r="K199" s="100">
        <v>7015.75</v>
      </c>
      <c r="L199" s="100">
        <v>7015.75</v>
      </c>
      <c r="M199" s="82">
        <f t="shared" si="131"/>
        <v>26185.540999999997</v>
      </c>
      <c r="N199" s="96">
        <f>I199*(E199-G199)</f>
        <v>1304782.2494399999</v>
      </c>
      <c r="O199" s="101">
        <f>J199*(E199-G199)</f>
        <v>1216452.0156</v>
      </c>
      <c r="P199" s="101">
        <f>(F199-H199)*K199</f>
        <v>1435773.2375000003</v>
      </c>
      <c r="Q199" s="101">
        <f>(F199-H199)*L199</f>
        <v>1435773.2375000003</v>
      </c>
      <c r="R199" s="82">
        <f t="shared" si="132"/>
        <v>5392780.7400400005</v>
      </c>
      <c r="S199" s="96"/>
      <c r="T199" s="97"/>
      <c r="U199" s="98"/>
    </row>
    <row r="200" spans="1:21" ht="30.75" customHeight="1">
      <c r="A200" s="36"/>
      <c r="B200" s="16" t="s">
        <v>60</v>
      </c>
      <c r="C200" s="16" t="s">
        <v>98</v>
      </c>
      <c r="D200" s="42" t="s">
        <v>144</v>
      </c>
      <c r="E200" s="95">
        <v>184.19</v>
      </c>
      <c r="F200" s="80">
        <v>184.19</v>
      </c>
      <c r="G200" s="80">
        <v>44</v>
      </c>
      <c r="H200" s="80">
        <v>45.76</v>
      </c>
      <c r="I200" s="100">
        <v>4130.38</v>
      </c>
      <c r="J200" s="100">
        <v>4254.8419999999996</v>
      </c>
      <c r="K200" s="100">
        <v>6773.75</v>
      </c>
      <c r="L200" s="100">
        <v>6773.75</v>
      </c>
      <c r="M200" s="82">
        <f t="shared" si="131"/>
        <v>21932.722000000002</v>
      </c>
      <c r="N200" s="96">
        <f>I200*(E200-G200)</f>
        <v>579037.97219999996</v>
      </c>
      <c r="O200" s="101">
        <f>J200*(E200-G200)</f>
        <v>596486.29997999989</v>
      </c>
      <c r="P200" s="101">
        <f>(F200-H200)*K200</f>
        <v>937690.21250000002</v>
      </c>
      <c r="Q200" s="101">
        <f>(F200-H200)*L200</f>
        <v>937690.21250000002</v>
      </c>
      <c r="R200" s="82">
        <f t="shared" si="132"/>
        <v>3050904.6971799997</v>
      </c>
      <c r="S200" s="96"/>
      <c r="T200" s="97"/>
      <c r="U200" s="98"/>
    </row>
    <row r="201" spans="1:21" ht="30.75" customHeight="1">
      <c r="A201" s="36"/>
      <c r="B201" s="16" t="s">
        <v>60</v>
      </c>
      <c r="C201" s="16" t="s">
        <v>98</v>
      </c>
      <c r="D201" s="42" t="s">
        <v>145</v>
      </c>
      <c r="E201" s="95">
        <v>265.36</v>
      </c>
      <c r="F201" s="80">
        <v>265.36</v>
      </c>
      <c r="G201" s="80">
        <v>58.86</v>
      </c>
      <c r="H201" s="80">
        <v>61.21</v>
      </c>
      <c r="I201" s="100">
        <v>4474.5659999999998</v>
      </c>
      <c r="J201" s="100">
        <v>4486.2669999999998</v>
      </c>
      <c r="K201" s="100">
        <v>6524.5</v>
      </c>
      <c r="L201" s="100">
        <v>6524.5</v>
      </c>
      <c r="M201" s="82">
        <f t="shared" si="131"/>
        <v>22009.832999999999</v>
      </c>
      <c r="N201" s="96">
        <f>I201*(E201-G201)</f>
        <v>923997.87899999996</v>
      </c>
      <c r="O201" s="101">
        <f>J201*(E201-G201)</f>
        <v>926414.13549999997</v>
      </c>
      <c r="P201" s="101">
        <f>(F201-H201)*K201</f>
        <v>1331976.675</v>
      </c>
      <c r="Q201" s="101">
        <f>(F201-H201)*L201</f>
        <v>1331976.675</v>
      </c>
      <c r="R201" s="82">
        <f t="shared" si="132"/>
        <v>4514365.3645000001</v>
      </c>
      <c r="S201" s="96"/>
      <c r="T201" s="97"/>
      <c r="U201" s="98"/>
    </row>
    <row r="202" spans="1:21" ht="30.75" customHeight="1">
      <c r="A202" s="36" t="s">
        <v>96</v>
      </c>
      <c r="B202" s="37" t="s">
        <v>95</v>
      </c>
      <c r="C202" s="16"/>
      <c r="D202" s="42"/>
      <c r="E202" s="183"/>
      <c r="F202" s="184"/>
      <c r="G202" s="184"/>
      <c r="H202" s="184"/>
      <c r="I202" s="103">
        <f t="shared" ref="I202:J202" si="136">SUM(I203:I204)</f>
        <v>16492.32</v>
      </c>
      <c r="J202" s="103">
        <f t="shared" si="136"/>
        <v>16312.993999999999</v>
      </c>
      <c r="K202" s="103">
        <f t="shared" ref="K202:L202" si="137">SUM(K203:K204)</f>
        <v>14229.75</v>
      </c>
      <c r="L202" s="103">
        <f t="shared" si="137"/>
        <v>14229.75</v>
      </c>
      <c r="M202" s="82">
        <f t="shared" si="131"/>
        <v>61264.813999999998</v>
      </c>
      <c r="N202" s="96">
        <f>SUM(N203:N204)</f>
        <v>1249077.2792399996</v>
      </c>
      <c r="O202" s="101">
        <f>SUM(O203:O204)</f>
        <v>1234524.7233599997</v>
      </c>
      <c r="P202" s="101">
        <f t="shared" ref="P202:Q202" si="138">SUM(P203:P204)</f>
        <v>1001946.0749999997</v>
      </c>
      <c r="Q202" s="101">
        <f t="shared" si="138"/>
        <v>1001946.0749999997</v>
      </c>
      <c r="R202" s="82">
        <f t="shared" si="132"/>
        <v>4487494.1525999987</v>
      </c>
      <c r="S202" s="96">
        <f>'2025'!T204</f>
        <v>246432.96622259347</v>
      </c>
      <c r="T202" s="97">
        <f>Q202/3</f>
        <v>333982.02499999991</v>
      </c>
      <c r="U202" s="98">
        <f>R202+S202-T202</f>
        <v>4399945.0938225929</v>
      </c>
    </row>
    <row r="203" spans="1:21" ht="45.75" customHeight="1">
      <c r="A203" s="36"/>
      <c r="B203" s="16" t="s">
        <v>332</v>
      </c>
      <c r="C203" s="16" t="s">
        <v>333</v>
      </c>
      <c r="D203" s="42" t="s">
        <v>144</v>
      </c>
      <c r="E203" s="95">
        <v>159.13999999999999</v>
      </c>
      <c r="F203" s="80">
        <v>164.45</v>
      </c>
      <c r="G203" s="80">
        <v>98.36</v>
      </c>
      <c r="H203" s="80">
        <v>102.29</v>
      </c>
      <c r="I203" s="100">
        <v>9839.8369999999995</v>
      </c>
      <c r="J203" s="100">
        <v>9759.030999999999</v>
      </c>
      <c r="K203" s="100">
        <v>10039</v>
      </c>
      <c r="L203" s="100">
        <v>10039</v>
      </c>
      <c r="M203" s="82">
        <f t="shared" si="131"/>
        <v>39676.868000000002</v>
      </c>
      <c r="N203" s="96">
        <f>I203*(E203-G203)</f>
        <v>598065.29285999981</v>
      </c>
      <c r="O203" s="101">
        <f>J203*(E203-G203)</f>
        <v>593153.90417999984</v>
      </c>
      <c r="P203" s="101">
        <f>(F203-H203)*K203</f>
        <v>624024.23999999987</v>
      </c>
      <c r="Q203" s="101">
        <f>(F203-H203)*L203</f>
        <v>624024.23999999987</v>
      </c>
      <c r="R203" s="82">
        <f t="shared" si="132"/>
        <v>2439267.677039999</v>
      </c>
      <c r="S203" s="96"/>
      <c r="T203" s="97"/>
      <c r="U203" s="98"/>
    </row>
    <row r="204" spans="1:21" ht="45.75" customHeight="1">
      <c r="A204" s="36"/>
      <c r="B204" s="16" t="s">
        <v>332</v>
      </c>
      <c r="C204" s="16" t="s">
        <v>333</v>
      </c>
      <c r="D204" s="42" t="s">
        <v>145</v>
      </c>
      <c r="E204" s="95">
        <v>290.01</v>
      </c>
      <c r="F204" s="80">
        <v>290.01</v>
      </c>
      <c r="G204" s="80">
        <v>192.15</v>
      </c>
      <c r="H204" s="80">
        <v>199.83</v>
      </c>
      <c r="I204" s="100">
        <v>6652.4830000000002</v>
      </c>
      <c r="J204" s="100">
        <v>6553.9629999999997</v>
      </c>
      <c r="K204" s="100">
        <v>4190.75</v>
      </c>
      <c r="L204" s="100">
        <v>4190.75</v>
      </c>
      <c r="M204" s="82">
        <f t="shared" si="131"/>
        <v>21587.946</v>
      </c>
      <c r="N204" s="96">
        <f>I204*(E204-G204)</f>
        <v>651011.9863799999</v>
      </c>
      <c r="O204" s="101">
        <f>J204*(E204-G204)</f>
        <v>641370.81917999987</v>
      </c>
      <c r="P204" s="101">
        <f>(F204-H204)*K204</f>
        <v>377921.8349999999</v>
      </c>
      <c r="Q204" s="101">
        <f>(F204-H204)*L204</f>
        <v>377921.8349999999</v>
      </c>
      <c r="R204" s="82">
        <f t="shared" si="132"/>
        <v>2048226.4755599997</v>
      </c>
      <c r="S204" s="96"/>
      <c r="T204" s="97"/>
      <c r="U204" s="98"/>
    </row>
    <row r="205" spans="1:21" ht="30.75" customHeight="1">
      <c r="A205" s="36" t="s">
        <v>94</v>
      </c>
      <c r="B205" s="37" t="s">
        <v>93</v>
      </c>
      <c r="C205" s="16"/>
      <c r="D205" s="42"/>
      <c r="E205" s="183"/>
      <c r="F205" s="184"/>
      <c r="G205" s="184"/>
      <c r="H205" s="184"/>
      <c r="I205" s="103">
        <f t="shared" ref="I205:L205" si="139">SUM(I206)</f>
        <v>4323.857</v>
      </c>
      <c r="J205" s="103">
        <f t="shared" si="139"/>
        <v>4582.2860000000001</v>
      </c>
      <c r="K205" s="103">
        <f t="shared" si="139"/>
        <v>5600</v>
      </c>
      <c r="L205" s="103">
        <f t="shared" si="139"/>
        <v>4707</v>
      </c>
      <c r="M205" s="82">
        <f t="shared" si="131"/>
        <v>19213.143</v>
      </c>
      <c r="N205" s="95">
        <f>SUM(N206)</f>
        <v>144935.68663999997</v>
      </c>
      <c r="O205" s="80">
        <f>SUM(O206)</f>
        <v>153598.22671999998</v>
      </c>
      <c r="P205" s="80">
        <f t="shared" ref="P205:Q205" si="140">SUM(P206)</f>
        <v>192024.00000000003</v>
      </c>
      <c r="Q205" s="80">
        <f t="shared" si="140"/>
        <v>161403.03000000003</v>
      </c>
      <c r="R205" s="82">
        <f t="shared" si="132"/>
        <v>651960.94336000003</v>
      </c>
      <c r="S205" s="96">
        <f>'2025'!T207</f>
        <v>40441.952365402511</v>
      </c>
      <c r="T205" s="97">
        <f>Q205/3</f>
        <v>53801.010000000009</v>
      </c>
      <c r="U205" s="98">
        <f>R205+S205-T205</f>
        <v>638601.88572540251</v>
      </c>
    </row>
    <row r="206" spans="1:21" ht="30.75" customHeight="1">
      <c r="A206" s="36"/>
      <c r="B206" s="16" t="s">
        <v>328</v>
      </c>
      <c r="C206" s="16" t="s">
        <v>334</v>
      </c>
      <c r="D206" s="42" t="s">
        <v>144</v>
      </c>
      <c r="E206" s="95">
        <v>85.07</v>
      </c>
      <c r="F206" s="80">
        <v>87.9</v>
      </c>
      <c r="G206" s="80">
        <v>51.55</v>
      </c>
      <c r="H206" s="80">
        <v>53.61</v>
      </c>
      <c r="I206" s="100">
        <v>4323.857</v>
      </c>
      <c r="J206" s="100">
        <v>4582.2860000000001</v>
      </c>
      <c r="K206" s="100">
        <v>5600</v>
      </c>
      <c r="L206" s="100">
        <v>4707</v>
      </c>
      <c r="M206" s="82">
        <f t="shared" si="131"/>
        <v>19213.143</v>
      </c>
      <c r="N206" s="96">
        <f>I206*(E206-G206)</f>
        <v>144935.68663999997</v>
      </c>
      <c r="O206" s="101">
        <f>J206*(E206-G206)</f>
        <v>153598.22671999998</v>
      </c>
      <c r="P206" s="101">
        <f>(F206-H206)*K206</f>
        <v>192024.00000000003</v>
      </c>
      <c r="Q206" s="101">
        <f>(F206-H206)*L206</f>
        <v>161403.03000000003</v>
      </c>
      <c r="R206" s="82">
        <f t="shared" si="132"/>
        <v>651960.94336000003</v>
      </c>
      <c r="S206" s="96"/>
      <c r="T206" s="97"/>
      <c r="U206" s="98"/>
    </row>
    <row r="207" spans="1:21" ht="30.75" customHeight="1">
      <c r="A207" s="36" t="s">
        <v>206</v>
      </c>
      <c r="B207" s="37" t="s">
        <v>207</v>
      </c>
      <c r="C207" s="16"/>
      <c r="D207" s="42"/>
      <c r="E207" s="183"/>
      <c r="F207" s="184"/>
      <c r="G207" s="184"/>
      <c r="H207" s="184"/>
      <c r="I207" s="103">
        <f t="shared" ref="I207:J207" si="141">SUM(I208:I209)</f>
        <v>120707.23300000001</v>
      </c>
      <c r="J207" s="103">
        <f t="shared" si="141"/>
        <v>112662.666</v>
      </c>
      <c r="K207" s="103">
        <f t="shared" ref="K207:L207" si="142">SUM(K208:K209)</f>
        <v>98404.222999999998</v>
      </c>
      <c r="L207" s="103">
        <f t="shared" si="142"/>
        <v>107233.87599999999</v>
      </c>
      <c r="M207" s="82">
        <f t="shared" si="131"/>
        <v>439007.99799999996</v>
      </c>
      <c r="N207" s="96">
        <f>SUM(N208:N209)</f>
        <v>1172000.0566</v>
      </c>
      <c r="O207" s="101">
        <f>SUM(O208:O209)</f>
        <v>1093581.9176999999</v>
      </c>
      <c r="P207" s="101">
        <f t="shared" ref="P207:Q207" si="143">SUM(P208:P209)</f>
        <v>987245.12250000006</v>
      </c>
      <c r="Q207" s="101">
        <f t="shared" si="143"/>
        <v>987245.12250000006</v>
      </c>
      <c r="R207" s="82">
        <f t="shared" si="132"/>
        <v>4240072.2193</v>
      </c>
      <c r="S207" s="96">
        <f>'2025'!T209</f>
        <v>223848.18868004394</v>
      </c>
      <c r="T207" s="97">
        <f>Q207/3</f>
        <v>329081.70750000002</v>
      </c>
      <c r="U207" s="98">
        <f>R207+S207-T207</f>
        <v>4134838.7004800444</v>
      </c>
    </row>
    <row r="208" spans="1:21" ht="30.75" customHeight="1">
      <c r="A208" s="36"/>
      <c r="B208" s="16" t="s">
        <v>56</v>
      </c>
      <c r="C208" s="16" t="s">
        <v>208</v>
      </c>
      <c r="D208" s="42" t="s">
        <v>144</v>
      </c>
      <c r="E208" s="95">
        <v>48.5</v>
      </c>
      <c r="F208" s="95">
        <v>48.5</v>
      </c>
      <c r="G208" s="95">
        <v>48.5</v>
      </c>
      <c r="H208" s="95">
        <v>48.5</v>
      </c>
      <c r="I208" s="100">
        <v>60758.381000000001</v>
      </c>
      <c r="J208" s="100">
        <v>56724.971999999994</v>
      </c>
      <c r="K208" s="176">
        <v>48768.972999999998</v>
      </c>
      <c r="L208" s="104">
        <v>57598.625999999997</v>
      </c>
      <c r="M208" s="82">
        <f t="shared" si="131"/>
        <v>223850.95199999999</v>
      </c>
      <c r="N208" s="96">
        <f>I208*(E208-G208)</f>
        <v>0</v>
      </c>
      <c r="O208" s="101">
        <f>J208*(E208-G208)</f>
        <v>0</v>
      </c>
      <c r="P208" s="101">
        <f>(F208-H208)*K208</f>
        <v>0</v>
      </c>
      <c r="Q208" s="101">
        <f>(F208-H208)*L208</f>
        <v>0</v>
      </c>
      <c r="R208" s="82">
        <f t="shared" si="132"/>
        <v>0</v>
      </c>
      <c r="S208" s="96"/>
      <c r="T208" s="97"/>
      <c r="U208" s="98"/>
    </row>
    <row r="209" spans="1:21" ht="30.75" customHeight="1">
      <c r="A209" s="36"/>
      <c r="B209" s="16" t="s">
        <v>56</v>
      </c>
      <c r="C209" s="16" t="s">
        <v>208</v>
      </c>
      <c r="D209" s="42" t="s">
        <v>145</v>
      </c>
      <c r="E209" s="95">
        <v>66.13</v>
      </c>
      <c r="F209" s="80">
        <v>68.33</v>
      </c>
      <c r="G209" s="80">
        <v>46.58</v>
      </c>
      <c r="H209" s="80">
        <v>48.44</v>
      </c>
      <c r="I209" s="100">
        <v>59948.852000000006</v>
      </c>
      <c r="J209" s="100">
        <v>55937.694000000003</v>
      </c>
      <c r="K209" s="100">
        <v>49635.25</v>
      </c>
      <c r="L209" s="100">
        <v>49635.25</v>
      </c>
      <c r="M209" s="82">
        <f t="shared" si="131"/>
        <v>215157.046</v>
      </c>
      <c r="N209" s="96">
        <f>I209*(E209-G209)</f>
        <v>1172000.0566</v>
      </c>
      <c r="O209" s="101">
        <f>J209*(E209-G209)</f>
        <v>1093581.9176999999</v>
      </c>
      <c r="P209" s="101">
        <f>(F209-H209)*K209</f>
        <v>987245.12250000006</v>
      </c>
      <c r="Q209" s="101">
        <f>(F209-H209)*L209</f>
        <v>987245.12250000006</v>
      </c>
      <c r="R209" s="82">
        <f t="shared" si="132"/>
        <v>4240072.2193</v>
      </c>
      <c r="S209" s="96"/>
      <c r="T209" s="97"/>
      <c r="U209" s="98"/>
    </row>
    <row r="210" spans="1:21" ht="30.75" customHeight="1">
      <c r="A210" s="36" t="s">
        <v>209</v>
      </c>
      <c r="B210" s="37" t="s">
        <v>210</v>
      </c>
      <c r="C210" s="16"/>
      <c r="D210" s="42"/>
      <c r="E210" s="183"/>
      <c r="F210" s="184"/>
      <c r="G210" s="184"/>
      <c r="H210" s="184"/>
      <c r="I210" s="100">
        <f t="shared" ref="I210:J210" si="144">SUM(I211:I212)</f>
        <v>4981.2749999999996</v>
      </c>
      <c r="J210" s="100">
        <f t="shared" si="144"/>
        <v>4809.2469999999994</v>
      </c>
      <c r="K210" s="100">
        <f t="shared" ref="K210:L210" si="145">SUM(K211:K212)</f>
        <v>7289.5</v>
      </c>
      <c r="L210" s="100">
        <f t="shared" si="145"/>
        <v>7289.5</v>
      </c>
      <c r="M210" s="82">
        <f t="shared" si="131"/>
        <v>24369.521999999997</v>
      </c>
      <c r="N210" s="96">
        <f>SUM(N211:N212)</f>
        <v>1528172.4985400001</v>
      </c>
      <c r="O210" s="101">
        <f>SUM(O211:O212)</f>
        <v>1462849.3430300001</v>
      </c>
      <c r="P210" s="101">
        <f>SUM(P211:P212)</f>
        <v>2707157.895</v>
      </c>
      <c r="Q210" s="101">
        <f t="shared" ref="Q210" si="146">SUM(Q211:Q212)</f>
        <v>2707157.895</v>
      </c>
      <c r="R210" s="82">
        <f t="shared" si="132"/>
        <v>8405337.6315700002</v>
      </c>
      <c r="S210" s="96">
        <f>'2025'!T212</f>
        <v>785309.97720347298</v>
      </c>
      <c r="T210" s="97">
        <f>Q210/3</f>
        <v>902385.96499999997</v>
      </c>
      <c r="U210" s="98">
        <f>R210+S210-T210</f>
        <v>8288261.6437734738</v>
      </c>
    </row>
    <row r="211" spans="1:21" ht="30.75" customHeight="1">
      <c r="A211" s="36"/>
      <c r="B211" s="16" t="s">
        <v>42</v>
      </c>
      <c r="C211" s="16" t="s">
        <v>71</v>
      </c>
      <c r="D211" s="42" t="s">
        <v>144</v>
      </c>
      <c r="E211" s="95">
        <v>552.20000000000005</v>
      </c>
      <c r="F211" s="80">
        <v>570.59</v>
      </c>
      <c r="G211" s="80">
        <v>45.03</v>
      </c>
      <c r="H211" s="80">
        <v>46.83</v>
      </c>
      <c r="I211" s="100">
        <v>1991.1879999999996</v>
      </c>
      <c r="J211" s="100">
        <v>1884.835</v>
      </c>
      <c r="K211" s="100">
        <v>4070.75</v>
      </c>
      <c r="L211" s="100">
        <v>4070.75</v>
      </c>
      <c r="M211" s="82">
        <f t="shared" si="131"/>
        <v>12017.522999999999</v>
      </c>
      <c r="N211" s="96">
        <f>I211*(E211-G211)</f>
        <v>1009870.81796</v>
      </c>
      <c r="O211" s="101">
        <f>J211*(E211-G211)</f>
        <v>955931.76695000019</v>
      </c>
      <c r="P211" s="101">
        <f>(F211-H211)*K211</f>
        <v>2132096.02</v>
      </c>
      <c r="Q211" s="101">
        <f>(F211-H211)*L211</f>
        <v>2132096.02</v>
      </c>
      <c r="R211" s="82">
        <f t="shared" si="132"/>
        <v>6229994.6249100007</v>
      </c>
      <c r="S211" s="96"/>
      <c r="T211" s="97"/>
      <c r="U211" s="98"/>
    </row>
    <row r="212" spans="1:21" ht="30.75" customHeight="1">
      <c r="A212" s="36"/>
      <c r="B212" s="16" t="s">
        <v>42</v>
      </c>
      <c r="C212" s="16" t="s">
        <v>71</v>
      </c>
      <c r="D212" s="42" t="s">
        <v>145</v>
      </c>
      <c r="E212" s="95">
        <v>210.34</v>
      </c>
      <c r="F212" s="80">
        <v>217.14</v>
      </c>
      <c r="G212" s="80">
        <v>37</v>
      </c>
      <c r="H212" s="80">
        <v>38.479999999999997</v>
      </c>
      <c r="I212" s="100">
        <v>2990.087</v>
      </c>
      <c r="J212" s="100">
        <v>2924.4119999999998</v>
      </c>
      <c r="K212" s="100">
        <v>3218.75</v>
      </c>
      <c r="L212" s="100">
        <v>3218.75</v>
      </c>
      <c r="M212" s="82">
        <f t="shared" si="131"/>
        <v>12351.999</v>
      </c>
      <c r="N212" s="96">
        <f>I212*(E212-G212)</f>
        <v>518301.68057999999</v>
      </c>
      <c r="O212" s="101">
        <f>J212*(E212-G212)</f>
        <v>506917.57607999997</v>
      </c>
      <c r="P212" s="101">
        <f>(F212-H212)*K212</f>
        <v>575061.875</v>
      </c>
      <c r="Q212" s="101">
        <f>(F212-H212)*L212</f>
        <v>575061.875</v>
      </c>
      <c r="R212" s="82">
        <f t="shared" si="132"/>
        <v>2175343.00666</v>
      </c>
      <c r="S212" s="96"/>
      <c r="T212" s="97"/>
      <c r="U212" s="98"/>
    </row>
    <row r="213" spans="1:21" ht="30.75" customHeight="1">
      <c r="A213" s="36" t="s">
        <v>211</v>
      </c>
      <c r="B213" s="37" t="s">
        <v>212</v>
      </c>
      <c r="C213" s="16"/>
      <c r="D213" s="42"/>
      <c r="E213" s="183"/>
      <c r="F213" s="184"/>
      <c r="G213" s="184"/>
      <c r="H213" s="184"/>
      <c r="I213" s="103">
        <f t="shared" ref="I213:L213" si="147">SUM(I214)</f>
        <v>6380.982</v>
      </c>
      <c r="J213" s="103">
        <f t="shared" si="147"/>
        <v>5721.5110000000004</v>
      </c>
      <c r="K213" s="103">
        <f t="shared" si="147"/>
        <v>5303.5</v>
      </c>
      <c r="L213" s="103">
        <f t="shared" si="147"/>
        <v>5303.5</v>
      </c>
      <c r="M213" s="82">
        <f t="shared" si="131"/>
        <v>22709.493000000002</v>
      </c>
      <c r="N213" s="96">
        <f>SUM(N214)</f>
        <v>228822.01452</v>
      </c>
      <c r="O213" s="101">
        <f>SUM(O214)</f>
        <v>205173.38446</v>
      </c>
      <c r="P213" s="101">
        <f t="shared" ref="P213:Q213" si="148">SUM(P214)</f>
        <v>182122.18999999997</v>
      </c>
      <c r="Q213" s="101">
        <f t="shared" si="148"/>
        <v>182122.18999999997</v>
      </c>
      <c r="R213" s="82">
        <f t="shared" si="132"/>
        <v>798239.77897999994</v>
      </c>
      <c r="S213" s="96">
        <f>'2025'!T215</f>
        <v>48826.568721847514</v>
      </c>
      <c r="T213" s="97">
        <f>Q213/3</f>
        <v>60707.39666666666</v>
      </c>
      <c r="U213" s="98">
        <f>R213+S213-T213</f>
        <v>786358.95103518083</v>
      </c>
    </row>
    <row r="214" spans="1:21" ht="30.75" customHeight="1">
      <c r="A214" s="36"/>
      <c r="B214" s="16" t="s">
        <v>45</v>
      </c>
      <c r="C214" s="16" t="s">
        <v>91</v>
      </c>
      <c r="D214" s="42" t="s">
        <v>144</v>
      </c>
      <c r="E214" s="95">
        <v>73.86</v>
      </c>
      <c r="F214" s="80">
        <v>73.86</v>
      </c>
      <c r="G214" s="80">
        <v>38</v>
      </c>
      <c r="H214" s="80">
        <v>39.520000000000003</v>
      </c>
      <c r="I214" s="100">
        <v>6380.982</v>
      </c>
      <c r="J214" s="100">
        <v>5721.5110000000004</v>
      </c>
      <c r="K214" s="100">
        <v>5303.5</v>
      </c>
      <c r="L214" s="100">
        <v>5303.5</v>
      </c>
      <c r="M214" s="82">
        <f t="shared" si="131"/>
        <v>22709.493000000002</v>
      </c>
      <c r="N214" s="96">
        <f>I214*(E214-G214)</f>
        <v>228822.01452</v>
      </c>
      <c r="O214" s="101">
        <f>J214*(E214-G214)</f>
        <v>205173.38446</v>
      </c>
      <c r="P214" s="101">
        <f>(F214-H214)*K214</f>
        <v>182122.18999999997</v>
      </c>
      <c r="Q214" s="101">
        <f>(F214-H214)*L214</f>
        <v>182122.18999999997</v>
      </c>
      <c r="R214" s="82">
        <f t="shared" si="132"/>
        <v>798239.77897999994</v>
      </c>
      <c r="S214" s="96"/>
      <c r="T214" s="97"/>
      <c r="U214" s="98"/>
    </row>
    <row r="215" spans="1:21" ht="30.75" customHeight="1">
      <c r="A215" s="36">
        <v>2911005590</v>
      </c>
      <c r="B215" s="37" t="s">
        <v>213</v>
      </c>
      <c r="C215" s="16"/>
      <c r="D215" s="42"/>
      <c r="E215" s="183"/>
      <c r="F215" s="184"/>
      <c r="G215" s="184"/>
      <c r="H215" s="184"/>
      <c r="I215" s="103">
        <f t="shared" ref="I215:L215" si="149">SUM(I216)</f>
        <v>25243.372000000003</v>
      </c>
      <c r="J215" s="103">
        <f t="shared" si="149"/>
        <v>26777.228000000003</v>
      </c>
      <c r="K215" s="103">
        <f t="shared" si="149"/>
        <v>25370.5</v>
      </c>
      <c r="L215" s="103">
        <f t="shared" si="149"/>
        <v>25370.5</v>
      </c>
      <c r="M215" s="82">
        <f t="shared" si="131"/>
        <v>102761.60000000001</v>
      </c>
      <c r="N215" s="95">
        <f>SUM(N216)</f>
        <v>586655.96527999989</v>
      </c>
      <c r="O215" s="80">
        <f>SUM(O216)</f>
        <v>622302.77871999994</v>
      </c>
      <c r="P215" s="80">
        <f t="shared" ref="P215:Q215" si="150">SUM(P216)</f>
        <v>506395.17999999982</v>
      </c>
      <c r="Q215" s="80">
        <f t="shared" si="150"/>
        <v>506395.17999999982</v>
      </c>
      <c r="R215" s="82">
        <f t="shared" si="132"/>
        <v>2221749.1039999994</v>
      </c>
      <c r="S215" s="96">
        <f>'2025'!T217</f>
        <v>74493.813789739143</v>
      </c>
      <c r="T215" s="80">
        <f>Q215/3</f>
        <v>168798.39333333328</v>
      </c>
      <c r="U215" s="98">
        <f>R215+S215-T215</f>
        <v>2127444.5244564055</v>
      </c>
    </row>
    <row r="216" spans="1:21" ht="30.75" customHeight="1">
      <c r="A216" s="36"/>
      <c r="B216" s="16" t="s">
        <v>92</v>
      </c>
      <c r="C216" s="16" t="s">
        <v>214</v>
      </c>
      <c r="D216" s="42" t="s">
        <v>144</v>
      </c>
      <c r="E216" s="95">
        <v>105.21</v>
      </c>
      <c r="F216" s="80">
        <v>105.21</v>
      </c>
      <c r="G216" s="80">
        <v>81.97</v>
      </c>
      <c r="H216" s="80">
        <v>85.25</v>
      </c>
      <c r="I216" s="100">
        <v>25243.372000000003</v>
      </c>
      <c r="J216" s="100">
        <v>26777.228000000003</v>
      </c>
      <c r="K216" s="100">
        <v>25370.5</v>
      </c>
      <c r="L216" s="100">
        <v>25370.5</v>
      </c>
      <c r="M216" s="82">
        <f t="shared" si="131"/>
        <v>102761.60000000001</v>
      </c>
      <c r="N216" s="96">
        <f>I216*(E216-G216)</f>
        <v>586655.96527999989</v>
      </c>
      <c r="O216" s="101">
        <f>J216*(E216-G216)</f>
        <v>622302.77871999994</v>
      </c>
      <c r="P216" s="101">
        <f>(F216-H216)*K216</f>
        <v>506395.17999999982</v>
      </c>
      <c r="Q216" s="101">
        <f>(F216-H216)*L216</f>
        <v>506395.17999999982</v>
      </c>
      <c r="R216" s="82">
        <f t="shared" si="132"/>
        <v>2221749.1039999994</v>
      </c>
      <c r="S216" s="96"/>
      <c r="T216" s="97"/>
      <c r="U216" s="98"/>
    </row>
    <row r="217" spans="1:21" ht="30.75" customHeight="1">
      <c r="A217" s="36" t="s">
        <v>90</v>
      </c>
      <c r="B217" s="37" t="s">
        <v>89</v>
      </c>
      <c r="C217" s="16"/>
      <c r="D217" s="42"/>
      <c r="E217" s="183"/>
      <c r="F217" s="184"/>
      <c r="G217" s="184"/>
      <c r="H217" s="184"/>
      <c r="I217" s="103">
        <f t="shared" ref="I217" si="151">SUM(I218:I220)</f>
        <v>6170.0349999999999</v>
      </c>
      <c r="J217" s="103">
        <f>SUM(J218:J220)</f>
        <v>6626.6299999999992</v>
      </c>
      <c r="K217" s="103">
        <f t="shared" ref="K217:L217" si="152">SUM(K218:K220)</f>
        <v>5557</v>
      </c>
      <c r="L217" s="103">
        <f t="shared" si="152"/>
        <v>5558</v>
      </c>
      <c r="M217" s="82">
        <f t="shared" si="131"/>
        <v>23911.665000000001</v>
      </c>
      <c r="N217" s="95">
        <f>SUM(N218:N220)</f>
        <v>1292442.98318</v>
      </c>
      <c r="O217" s="80">
        <f>SUM(O218:O220)</f>
        <v>1406766.5557800001</v>
      </c>
      <c r="P217" s="80">
        <f t="shared" ref="P217:Q217" si="153">SUM(P218:P220)</f>
        <v>1188370.8400000001</v>
      </c>
      <c r="Q217" s="80">
        <f t="shared" si="153"/>
        <v>1188602.96</v>
      </c>
      <c r="R217" s="82">
        <f t="shared" si="132"/>
        <v>5076183.3389600003</v>
      </c>
      <c r="S217" s="96">
        <f>'2025'!T219</f>
        <v>333613.16305432998</v>
      </c>
      <c r="T217" s="80">
        <f>Q217/3</f>
        <v>396200.98666666663</v>
      </c>
      <c r="U217" s="98">
        <f>R217+S217-T217</f>
        <v>5013595.5153476642</v>
      </c>
    </row>
    <row r="218" spans="1:21" ht="37.5" customHeight="1">
      <c r="A218" s="36"/>
      <c r="B218" s="16" t="s">
        <v>293</v>
      </c>
      <c r="C218" s="16" t="s">
        <v>311</v>
      </c>
      <c r="D218" s="42" t="s">
        <v>175</v>
      </c>
      <c r="E218" s="95">
        <v>318.06</v>
      </c>
      <c r="F218" s="80">
        <v>328.65</v>
      </c>
      <c r="G218" s="80">
        <v>92.82</v>
      </c>
      <c r="H218" s="80">
        <v>96.53</v>
      </c>
      <c r="I218" s="100">
        <v>3587.1839999999993</v>
      </c>
      <c r="J218" s="100">
        <v>4032.268</v>
      </c>
      <c r="K218" s="100">
        <v>3310</v>
      </c>
      <c r="L218" s="100">
        <v>3310</v>
      </c>
      <c r="M218" s="82">
        <f t="shared" si="131"/>
        <v>14239.451999999999</v>
      </c>
      <c r="N218" s="96">
        <f>I218*(E218-G218)</f>
        <v>807977.32415999984</v>
      </c>
      <c r="O218" s="101">
        <f>J218*(E218-G218)</f>
        <v>908228.04431999999</v>
      </c>
      <c r="P218" s="101">
        <f>(F218-H218)*K218</f>
        <v>768317.2</v>
      </c>
      <c r="Q218" s="101">
        <f>(F218-H218)*L218</f>
        <v>768317.2</v>
      </c>
      <c r="R218" s="82">
        <f t="shared" si="132"/>
        <v>3252839.7684800001</v>
      </c>
      <c r="S218" s="96"/>
      <c r="T218" s="97"/>
      <c r="U218" s="98"/>
    </row>
    <row r="219" spans="1:21" ht="37.5" customHeight="1">
      <c r="A219" s="36"/>
      <c r="B219" s="16" t="s">
        <v>293</v>
      </c>
      <c r="C219" s="16" t="s">
        <v>312</v>
      </c>
      <c r="D219" s="42" t="s">
        <v>175</v>
      </c>
      <c r="E219" s="95">
        <v>318.06</v>
      </c>
      <c r="F219" s="80">
        <v>328.65</v>
      </c>
      <c r="G219" s="80">
        <v>92.82</v>
      </c>
      <c r="H219" s="80">
        <v>96.53</v>
      </c>
      <c r="I219" s="100">
        <v>1512.6089999999999</v>
      </c>
      <c r="J219" s="100">
        <v>1650.4</v>
      </c>
      <c r="K219" s="100">
        <v>1167</v>
      </c>
      <c r="L219" s="100">
        <v>1168</v>
      </c>
      <c r="M219" s="82">
        <f t="shared" si="131"/>
        <v>5498.009</v>
      </c>
      <c r="N219" s="96">
        <f>I219*(E219-G219)</f>
        <v>340700.05115999997</v>
      </c>
      <c r="O219" s="101">
        <f>J219*(E219-G219)</f>
        <v>371736.09600000002</v>
      </c>
      <c r="P219" s="101">
        <f>(F219-H219)*K219</f>
        <v>270884.03999999998</v>
      </c>
      <c r="Q219" s="101">
        <f>(F219-H219)*L219</f>
        <v>271116.15999999997</v>
      </c>
      <c r="R219" s="82">
        <f t="shared" si="132"/>
        <v>1254436.3471599999</v>
      </c>
      <c r="S219" s="96"/>
      <c r="T219" s="97"/>
      <c r="U219" s="98"/>
    </row>
    <row r="220" spans="1:21" ht="37.5" customHeight="1">
      <c r="A220" s="36"/>
      <c r="B220" s="16" t="s">
        <v>293</v>
      </c>
      <c r="C220" s="16" t="s">
        <v>313</v>
      </c>
      <c r="D220" s="42" t="s">
        <v>175</v>
      </c>
      <c r="E220" s="95">
        <v>236.04</v>
      </c>
      <c r="F220" s="80">
        <v>243.9</v>
      </c>
      <c r="G220" s="80">
        <v>101.71</v>
      </c>
      <c r="H220" s="80">
        <v>105.78</v>
      </c>
      <c r="I220" s="100">
        <v>1070.242</v>
      </c>
      <c r="J220" s="100">
        <v>943.96199999999999</v>
      </c>
      <c r="K220" s="100">
        <v>1080</v>
      </c>
      <c r="L220" s="100">
        <v>1080</v>
      </c>
      <c r="M220" s="82">
        <f t="shared" si="131"/>
        <v>4174.2039999999997</v>
      </c>
      <c r="N220" s="96">
        <f>I220*(E220-G220)</f>
        <v>143765.60785999999</v>
      </c>
      <c r="O220" s="101">
        <f>J220*(E220-G220)</f>
        <v>126802.41545999999</v>
      </c>
      <c r="P220" s="101">
        <f>(F220-H220)*K220</f>
        <v>149169.60000000001</v>
      </c>
      <c r="Q220" s="101">
        <f>(F220-H220)*L220</f>
        <v>149169.60000000001</v>
      </c>
      <c r="R220" s="82">
        <f t="shared" si="132"/>
        <v>568907.22331999999</v>
      </c>
      <c r="S220" s="96"/>
      <c r="T220" s="97"/>
      <c r="U220" s="98"/>
    </row>
    <row r="221" spans="1:21" ht="30.75" customHeight="1">
      <c r="A221" s="36" t="s">
        <v>215</v>
      </c>
      <c r="B221" s="37" t="s">
        <v>216</v>
      </c>
      <c r="C221" s="16"/>
      <c r="D221" s="42"/>
      <c r="E221" s="183"/>
      <c r="F221" s="184"/>
      <c r="G221" s="184"/>
      <c r="H221" s="184"/>
      <c r="I221" s="103">
        <f t="shared" ref="I221" si="154">SUM(I222)</f>
        <v>675.47500000000002</v>
      </c>
      <c r="J221" s="103">
        <f>SUM(J222)</f>
        <v>475.39499999999998</v>
      </c>
      <c r="K221" s="103">
        <f t="shared" ref="K221:L221" si="155">SUM(K222)</f>
        <v>716.25</v>
      </c>
      <c r="L221" s="103">
        <f t="shared" si="155"/>
        <v>716.25</v>
      </c>
      <c r="M221" s="82">
        <f t="shared" si="131"/>
        <v>2583.37</v>
      </c>
      <c r="N221" s="95">
        <f>SUM(N222)</f>
        <v>17751.483</v>
      </c>
      <c r="O221" s="80">
        <f>SUM(O222)</f>
        <v>12493.3806</v>
      </c>
      <c r="P221" s="80">
        <f t="shared" ref="P221:Q221" si="156">SUM(P222)</f>
        <v>17340.412500000006</v>
      </c>
      <c r="Q221" s="80">
        <f t="shared" si="156"/>
        <v>17340.412500000006</v>
      </c>
      <c r="R221" s="82">
        <f t="shared" si="132"/>
        <v>64925.688600000009</v>
      </c>
      <c r="S221" s="96">
        <f>'2025'!T223</f>
        <v>3203.2369137062501</v>
      </c>
      <c r="T221" s="80">
        <f>Q221/3</f>
        <v>5780.1375000000016</v>
      </c>
      <c r="U221" s="98">
        <f>R221+S221-T221</f>
        <v>62348.788013706253</v>
      </c>
    </row>
    <row r="222" spans="1:21" ht="30.75" customHeight="1">
      <c r="A222" s="36"/>
      <c r="B222" s="16" t="s">
        <v>41</v>
      </c>
      <c r="C222" s="16" t="s">
        <v>129</v>
      </c>
      <c r="D222" s="42" t="s">
        <v>145</v>
      </c>
      <c r="E222" s="95">
        <v>129.38</v>
      </c>
      <c r="F222" s="80">
        <v>131.43</v>
      </c>
      <c r="G222" s="80">
        <v>103.1</v>
      </c>
      <c r="H222" s="80">
        <v>107.22</v>
      </c>
      <c r="I222" s="100">
        <v>675.47500000000002</v>
      </c>
      <c r="J222" s="100">
        <v>475.39499999999998</v>
      </c>
      <c r="K222" s="100">
        <v>716.25</v>
      </c>
      <c r="L222" s="100">
        <v>716.25</v>
      </c>
      <c r="M222" s="82">
        <f t="shared" si="131"/>
        <v>2583.37</v>
      </c>
      <c r="N222" s="96">
        <f>I222*(E222-G222)</f>
        <v>17751.483</v>
      </c>
      <c r="O222" s="101">
        <f>J222*(E222-G222)</f>
        <v>12493.3806</v>
      </c>
      <c r="P222" s="101">
        <f>(F222-H222)*K222</f>
        <v>17340.412500000006</v>
      </c>
      <c r="Q222" s="101">
        <f>(F222-H222)*L222</f>
        <v>17340.412500000006</v>
      </c>
      <c r="R222" s="82">
        <f t="shared" si="132"/>
        <v>64925.688600000009</v>
      </c>
      <c r="S222" s="96"/>
      <c r="T222" s="97"/>
      <c r="U222" s="98"/>
    </row>
    <row r="223" spans="1:21" ht="30.75" customHeight="1">
      <c r="A223" s="36" t="s">
        <v>407</v>
      </c>
      <c r="B223" s="37" t="s">
        <v>401</v>
      </c>
      <c r="C223" s="16"/>
      <c r="D223" s="42"/>
      <c r="E223" s="183"/>
      <c r="F223" s="184"/>
      <c r="G223" s="184"/>
      <c r="H223" s="184"/>
      <c r="I223" s="103">
        <v>111.5</v>
      </c>
      <c r="J223" s="103">
        <v>111.5</v>
      </c>
      <c r="K223" s="103">
        <v>111.5</v>
      </c>
      <c r="L223" s="103">
        <v>111.5</v>
      </c>
      <c r="M223" s="82">
        <v>446</v>
      </c>
      <c r="N223" s="95">
        <f>N224</f>
        <v>2381.64</v>
      </c>
      <c r="O223" s="80">
        <f t="shared" ref="O223:Q223" si="157">O224</f>
        <v>2381.64</v>
      </c>
      <c r="P223" s="80">
        <f t="shared" si="157"/>
        <v>2429.585</v>
      </c>
      <c r="Q223" s="80">
        <f t="shared" si="157"/>
        <v>2429.585</v>
      </c>
      <c r="R223" s="82">
        <f t="shared" si="132"/>
        <v>9622.4500000000007</v>
      </c>
      <c r="S223" s="96">
        <f>'2025'!T225</f>
        <v>0</v>
      </c>
      <c r="T223" s="80">
        <f>Q223/3</f>
        <v>809.86166666666668</v>
      </c>
      <c r="U223" s="98">
        <f>R223+S223-T223</f>
        <v>8812.5883333333331</v>
      </c>
    </row>
    <row r="224" spans="1:21" ht="30.75" customHeight="1">
      <c r="A224" s="46"/>
      <c r="B224" s="47" t="s">
        <v>45</v>
      </c>
      <c r="C224" s="48" t="s">
        <v>406</v>
      </c>
      <c r="D224" s="171" t="s">
        <v>144</v>
      </c>
      <c r="E224" s="185">
        <v>62.69</v>
      </c>
      <c r="F224" s="106">
        <v>64.78</v>
      </c>
      <c r="G224" s="106">
        <v>41.33</v>
      </c>
      <c r="H224" s="106">
        <v>42.99</v>
      </c>
      <c r="I224" s="107">
        <v>111.5</v>
      </c>
      <c r="J224" s="107">
        <v>111.5</v>
      </c>
      <c r="K224" s="107">
        <v>111.5</v>
      </c>
      <c r="L224" s="107">
        <v>111.5</v>
      </c>
      <c r="M224" s="108">
        <v>446</v>
      </c>
      <c r="N224" s="96">
        <f>I224*(E224-G224)</f>
        <v>2381.64</v>
      </c>
      <c r="O224" s="101">
        <f>J224*(E224-G224)</f>
        <v>2381.64</v>
      </c>
      <c r="P224" s="101">
        <f>(F224-H224)*K224</f>
        <v>2429.585</v>
      </c>
      <c r="Q224" s="101">
        <f>(F224-H224)*L224</f>
        <v>2429.585</v>
      </c>
      <c r="R224" s="82">
        <f t="shared" si="132"/>
        <v>9622.4500000000007</v>
      </c>
      <c r="S224" s="109"/>
      <c r="T224" s="109"/>
      <c r="U224" s="110"/>
    </row>
    <row r="225" spans="1:21" ht="30.75" customHeight="1">
      <c r="A225" s="36" t="s">
        <v>217</v>
      </c>
      <c r="B225" s="37" t="s">
        <v>218</v>
      </c>
      <c r="C225" s="16"/>
      <c r="D225" s="42"/>
      <c r="E225" s="183"/>
      <c r="F225" s="184"/>
      <c r="G225" s="184"/>
      <c r="H225" s="184"/>
      <c r="I225" s="103">
        <f>SUM(I226:I231)</f>
        <v>25754.293999999998</v>
      </c>
      <c r="J225" s="103">
        <f>SUM(J226:J231)</f>
        <v>25420.164000000004</v>
      </c>
      <c r="K225" s="103">
        <f>SUM(K226:K231)</f>
        <v>24365</v>
      </c>
      <c r="L225" s="103">
        <f>SUM(L226:L231)</f>
        <v>24365</v>
      </c>
      <c r="M225" s="82">
        <f t="shared" si="131"/>
        <v>99904.457999999999</v>
      </c>
      <c r="N225" s="95">
        <f>SUM(N226:N231)</f>
        <v>1735866.00064</v>
      </c>
      <c r="O225" s="80">
        <f>SUM(O226:O231)</f>
        <v>1715686.1857400001</v>
      </c>
      <c r="P225" s="80">
        <f>SUM(P226:P231)</f>
        <v>1668055.5699999998</v>
      </c>
      <c r="Q225" s="80">
        <f>SUM(Q226:Q231)</f>
        <v>1668055.5699999998</v>
      </c>
      <c r="R225" s="82">
        <f t="shared" si="132"/>
        <v>6787663.3263799995</v>
      </c>
      <c r="S225" s="96">
        <f>'2025'!T227</f>
        <v>459556.96985738422</v>
      </c>
      <c r="T225" s="80">
        <f>Q225/3</f>
        <v>556018.52333333332</v>
      </c>
      <c r="U225" s="98">
        <f>R225+S225-T225</f>
        <v>6691201.7729040505</v>
      </c>
    </row>
    <row r="226" spans="1:21" ht="30.75" customHeight="1">
      <c r="A226" s="36"/>
      <c r="B226" s="16" t="s">
        <v>356</v>
      </c>
      <c r="C226" s="16" t="s">
        <v>360</v>
      </c>
      <c r="D226" s="42" t="s">
        <v>144</v>
      </c>
      <c r="E226" s="95">
        <v>134.38</v>
      </c>
      <c r="F226" s="80">
        <v>134.38</v>
      </c>
      <c r="G226" s="80">
        <v>59.84</v>
      </c>
      <c r="H226" s="80">
        <v>62.24</v>
      </c>
      <c r="I226" s="176">
        <v>8753.68</v>
      </c>
      <c r="J226" s="100">
        <v>8569.380000000001</v>
      </c>
      <c r="K226" s="100">
        <v>7790</v>
      </c>
      <c r="L226" s="100">
        <v>7790</v>
      </c>
      <c r="M226" s="82">
        <f t="shared" si="131"/>
        <v>32903.06</v>
      </c>
      <c r="N226" s="96">
        <f t="shared" ref="N226:N231" si="158">I226*(E226-G226)</f>
        <v>652499.30719999992</v>
      </c>
      <c r="O226" s="101">
        <f t="shared" ref="O226:O231" si="159">J226*(E226-G226)</f>
        <v>638761.58519999997</v>
      </c>
      <c r="P226" s="101">
        <f t="shared" ref="P226:P231" si="160">(F226-H226)*K226</f>
        <v>561970.59999999986</v>
      </c>
      <c r="Q226" s="101">
        <f t="shared" ref="Q226:Q231" si="161">(F226-H226)*L226</f>
        <v>561970.59999999986</v>
      </c>
      <c r="R226" s="82">
        <f t="shared" si="132"/>
        <v>2415202.0923999995</v>
      </c>
      <c r="S226" s="96"/>
      <c r="T226" s="97"/>
      <c r="U226" s="98"/>
    </row>
    <row r="227" spans="1:21" ht="30.75" customHeight="1">
      <c r="A227" s="36"/>
      <c r="B227" s="16" t="s">
        <v>356</v>
      </c>
      <c r="C227" s="16" t="s">
        <v>360</v>
      </c>
      <c r="D227" s="42" t="s">
        <v>145</v>
      </c>
      <c r="E227" s="95">
        <v>65.77</v>
      </c>
      <c r="F227" s="80">
        <v>65.77</v>
      </c>
      <c r="G227" s="80">
        <v>55.72</v>
      </c>
      <c r="H227" s="80">
        <v>57.95</v>
      </c>
      <c r="I227" s="177">
        <v>7596.86</v>
      </c>
      <c r="J227" s="100">
        <v>7452.99</v>
      </c>
      <c r="K227" s="100">
        <v>6903</v>
      </c>
      <c r="L227" s="100">
        <v>6903</v>
      </c>
      <c r="M227" s="82">
        <f t="shared" si="131"/>
        <v>28855.85</v>
      </c>
      <c r="N227" s="96">
        <f t="shared" si="158"/>
        <v>76348.44299999997</v>
      </c>
      <c r="O227" s="101">
        <f t="shared" si="159"/>
        <v>74902.549499999979</v>
      </c>
      <c r="P227" s="101">
        <f t="shared" si="160"/>
        <v>53981.459999999955</v>
      </c>
      <c r="Q227" s="101">
        <f t="shared" si="161"/>
        <v>53981.459999999955</v>
      </c>
      <c r="R227" s="82">
        <f t="shared" si="132"/>
        <v>259213.91249999986</v>
      </c>
      <c r="S227" s="96"/>
      <c r="T227" s="97"/>
      <c r="U227" s="98"/>
    </row>
    <row r="228" spans="1:21" ht="30.75" customHeight="1">
      <c r="A228" s="36"/>
      <c r="B228" s="16" t="s">
        <v>356</v>
      </c>
      <c r="C228" s="16" t="s">
        <v>361</v>
      </c>
      <c r="D228" s="42" t="s">
        <v>144</v>
      </c>
      <c r="E228" s="95">
        <v>522.32000000000005</v>
      </c>
      <c r="F228" s="95">
        <v>522.32000000000005</v>
      </c>
      <c r="G228" s="80">
        <v>59.84</v>
      </c>
      <c r="H228" s="80">
        <v>62.24</v>
      </c>
      <c r="I228" s="177">
        <v>519.1</v>
      </c>
      <c r="J228" s="100">
        <v>493.54999999999995</v>
      </c>
      <c r="K228" s="100">
        <v>625</v>
      </c>
      <c r="L228" s="100">
        <v>625</v>
      </c>
      <c r="M228" s="82">
        <f t="shared" si="131"/>
        <v>2262.65</v>
      </c>
      <c r="N228" s="96">
        <f t="shared" si="158"/>
        <v>240073.36800000002</v>
      </c>
      <c r="O228" s="101">
        <f t="shared" si="159"/>
        <v>228257.00399999999</v>
      </c>
      <c r="P228" s="101">
        <f t="shared" si="160"/>
        <v>287550</v>
      </c>
      <c r="Q228" s="101">
        <f t="shared" si="161"/>
        <v>287550</v>
      </c>
      <c r="R228" s="82">
        <f t="shared" si="132"/>
        <v>1043430.372</v>
      </c>
      <c r="S228" s="96"/>
      <c r="T228" s="97"/>
      <c r="U228" s="98"/>
    </row>
    <row r="229" spans="1:21" ht="30.75" customHeight="1">
      <c r="A229" s="36"/>
      <c r="B229" s="16" t="s">
        <v>356</v>
      </c>
      <c r="C229" s="16" t="s">
        <v>361</v>
      </c>
      <c r="D229" s="42" t="s">
        <v>145</v>
      </c>
      <c r="E229" s="95">
        <v>408.62</v>
      </c>
      <c r="F229" s="95">
        <v>408.62</v>
      </c>
      <c r="G229" s="80">
        <v>55.72</v>
      </c>
      <c r="H229" s="80">
        <v>57.95</v>
      </c>
      <c r="I229" s="177">
        <v>458.88</v>
      </c>
      <c r="J229" s="100">
        <v>473.56</v>
      </c>
      <c r="K229" s="100">
        <v>489</v>
      </c>
      <c r="L229" s="100">
        <v>489</v>
      </c>
      <c r="M229" s="82">
        <f t="shared" si="131"/>
        <v>1910.44</v>
      </c>
      <c r="N229" s="96">
        <f t="shared" si="158"/>
        <v>161938.75199999998</v>
      </c>
      <c r="O229" s="101">
        <f t="shared" si="159"/>
        <v>167119.32399999999</v>
      </c>
      <c r="P229" s="101">
        <f t="shared" si="160"/>
        <v>171477.63</v>
      </c>
      <c r="Q229" s="101">
        <f t="shared" si="161"/>
        <v>171477.63</v>
      </c>
      <c r="R229" s="82">
        <f t="shared" si="132"/>
        <v>672013.33600000001</v>
      </c>
      <c r="S229" s="96"/>
      <c r="T229" s="97"/>
      <c r="U229" s="98"/>
    </row>
    <row r="230" spans="1:21" ht="30.75" customHeight="1">
      <c r="A230" s="36"/>
      <c r="B230" s="16" t="s">
        <v>356</v>
      </c>
      <c r="C230" s="16" t="s">
        <v>362</v>
      </c>
      <c r="D230" s="42" t="s">
        <v>144</v>
      </c>
      <c r="E230" s="95">
        <v>149.08000000000001</v>
      </c>
      <c r="F230" s="95">
        <v>149.08000000000001</v>
      </c>
      <c r="G230" s="80">
        <v>53.38</v>
      </c>
      <c r="H230" s="80">
        <v>55.52</v>
      </c>
      <c r="I230" s="177">
        <v>4618.277</v>
      </c>
      <c r="J230" s="100">
        <v>4645.3070000000007</v>
      </c>
      <c r="K230" s="100">
        <v>4623</v>
      </c>
      <c r="L230" s="100">
        <v>4623</v>
      </c>
      <c r="M230" s="82">
        <f t="shared" si="131"/>
        <v>18509.584000000003</v>
      </c>
      <c r="N230" s="96">
        <f t="shared" si="158"/>
        <v>441969.10890000011</v>
      </c>
      <c r="O230" s="101">
        <f t="shared" si="159"/>
        <v>444555.87990000017</v>
      </c>
      <c r="P230" s="101">
        <f t="shared" si="160"/>
        <v>432527.88</v>
      </c>
      <c r="Q230" s="101">
        <f t="shared" si="161"/>
        <v>432527.88</v>
      </c>
      <c r="R230" s="82">
        <f t="shared" si="132"/>
        <v>1751580.7488000002</v>
      </c>
      <c r="S230" s="96"/>
      <c r="T230" s="97"/>
      <c r="U230" s="98"/>
    </row>
    <row r="231" spans="1:21" ht="30.75" customHeight="1">
      <c r="A231" s="36"/>
      <c r="B231" s="16" t="s">
        <v>356</v>
      </c>
      <c r="C231" s="16" t="s">
        <v>363</v>
      </c>
      <c r="D231" s="42" t="s">
        <v>145</v>
      </c>
      <c r="E231" s="95">
        <v>93.18</v>
      </c>
      <c r="F231" s="95">
        <v>93.18</v>
      </c>
      <c r="G231" s="80">
        <v>50.36</v>
      </c>
      <c r="H231" s="80">
        <v>52.38</v>
      </c>
      <c r="I231" s="177">
        <v>3807.4969999999998</v>
      </c>
      <c r="J231" s="100">
        <v>3785.377</v>
      </c>
      <c r="K231" s="100">
        <v>3935</v>
      </c>
      <c r="L231" s="100">
        <v>3935</v>
      </c>
      <c r="M231" s="82">
        <f t="shared" si="131"/>
        <v>15462.874</v>
      </c>
      <c r="N231" s="96">
        <f t="shared" si="158"/>
        <v>163037.02154000002</v>
      </c>
      <c r="O231" s="101">
        <f t="shared" si="159"/>
        <v>162089.84314000001</v>
      </c>
      <c r="P231" s="101">
        <f t="shared" si="160"/>
        <v>160548.00000000003</v>
      </c>
      <c r="Q231" s="101">
        <f t="shared" si="161"/>
        <v>160548.00000000003</v>
      </c>
      <c r="R231" s="82">
        <f t="shared" si="132"/>
        <v>646222.86468</v>
      </c>
      <c r="S231" s="96"/>
      <c r="T231" s="97"/>
      <c r="U231" s="98"/>
    </row>
    <row r="232" spans="1:21" ht="30.75" customHeight="1">
      <c r="A232" s="36" t="s">
        <v>220</v>
      </c>
      <c r="B232" s="37" t="s">
        <v>221</v>
      </c>
      <c r="C232" s="16"/>
      <c r="D232" s="42"/>
      <c r="E232" s="183"/>
      <c r="F232" s="184"/>
      <c r="G232" s="184"/>
      <c r="H232" s="184"/>
      <c r="I232" s="103">
        <f t="shared" ref="I232:J232" si="162">SUM(I233:I233)</f>
        <v>10065.924000000001</v>
      </c>
      <c r="J232" s="103">
        <f t="shared" si="162"/>
        <v>10320.602000000001</v>
      </c>
      <c r="K232" s="103">
        <f t="shared" ref="K232:L232" si="163">SUM(K233:K233)</f>
        <v>10277</v>
      </c>
      <c r="L232" s="103">
        <f t="shared" si="163"/>
        <v>10277</v>
      </c>
      <c r="M232" s="82">
        <f t="shared" si="131"/>
        <v>40940.525999999998</v>
      </c>
      <c r="N232" s="95">
        <f>SUM(N233:N233)</f>
        <v>787859.87148000021</v>
      </c>
      <c r="O232" s="80">
        <f>SUM(O233:O233)</f>
        <v>807793.51854000019</v>
      </c>
      <c r="P232" s="80">
        <f t="shared" ref="P232:Q232" si="164">SUM(P233:P233)</f>
        <v>827195.7300000001</v>
      </c>
      <c r="Q232" s="80">
        <f t="shared" si="164"/>
        <v>827195.7300000001</v>
      </c>
      <c r="R232" s="82">
        <f t="shared" si="132"/>
        <v>3250044.8500200002</v>
      </c>
      <c r="S232" s="96">
        <f>'2025'!T234</f>
        <v>225977.43745240418</v>
      </c>
      <c r="T232" s="80">
        <f>Q232/3</f>
        <v>275731.91000000003</v>
      </c>
      <c r="U232" s="98">
        <f>R232+S232-T232</f>
        <v>3200290.3774724044</v>
      </c>
    </row>
    <row r="233" spans="1:21" ht="30.75" customHeight="1">
      <c r="A233" s="36"/>
      <c r="B233" s="16" t="s">
        <v>61</v>
      </c>
      <c r="C233" s="16" t="s">
        <v>16</v>
      </c>
      <c r="D233" s="42" t="s">
        <v>144</v>
      </c>
      <c r="E233" s="95">
        <v>135.15</v>
      </c>
      <c r="F233" s="80">
        <v>139.65</v>
      </c>
      <c r="G233" s="80">
        <v>56.88</v>
      </c>
      <c r="H233" s="80">
        <v>59.16</v>
      </c>
      <c r="I233" s="100">
        <v>10065.924000000001</v>
      </c>
      <c r="J233" s="100">
        <v>10320.602000000001</v>
      </c>
      <c r="K233" s="100">
        <v>10277</v>
      </c>
      <c r="L233" s="100">
        <v>10277</v>
      </c>
      <c r="M233" s="82">
        <f t="shared" si="131"/>
        <v>40940.525999999998</v>
      </c>
      <c r="N233" s="96">
        <f>I233*(E233-G233)</f>
        <v>787859.87148000021</v>
      </c>
      <c r="O233" s="101">
        <f>J233*(E233-G233)</f>
        <v>807793.51854000019</v>
      </c>
      <c r="P233" s="101">
        <f>(F233-H233)*K233</f>
        <v>827195.7300000001</v>
      </c>
      <c r="Q233" s="101">
        <f>(F233-H233)*L233</f>
        <v>827195.7300000001</v>
      </c>
      <c r="R233" s="82">
        <f t="shared" si="132"/>
        <v>3250044.8500200002</v>
      </c>
      <c r="S233" s="96"/>
      <c r="T233" s="97"/>
      <c r="U233" s="98"/>
    </row>
    <row r="234" spans="1:21" ht="30.75" customHeight="1">
      <c r="A234" s="36" t="s">
        <v>88</v>
      </c>
      <c r="B234" s="37" t="s">
        <v>87</v>
      </c>
      <c r="C234" s="16"/>
      <c r="D234" s="42"/>
      <c r="E234" s="183"/>
      <c r="F234" s="184"/>
      <c r="G234" s="184"/>
      <c r="H234" s="184"/>
      <c r="I234" s="103">
        <f>SUM(I235:I239)</f>
        <v>37651.429000000004</v>
      </c>
      <c r="J234" s="103">
        <f>SUM(J235:J239)</f>
        <v>38448.123</v>
      </c>
      <c r="K234" s="103">
        <f t="shared" ref="K234:L234" si="165">SUM(K235:K239)</f>
        <v>29049</v>
      </c>
      <c r="L234" s="103">
        <f t="shared" si="165"/>
        <v>29050</v>
      </c>
      <c r="M234" s="82">
        <f t="shared" si="131"/>
        <v>134198.552</v>
      </c>
      <c r="N234" s="96">
        <f>SUM(N235:N239)</f>
        <v>725570.16169999982</v>
      </c>
      <c r="O234" s="101">
        <f>SUM(O235:O239)</f>
        <v>861433.53279999981</v>
      </c>
      <c r="P234" s="101">
        <f t="shared" ref="P234:Q234" si="166">SUM(P235:P239)</f>
        <v>1449569.8299999996</v>
      </c>
      <c r="Q234" s="101">
        <f t="shared" si="166"/>
        <v>1449854.7899999996</v>
      </c>
      <c r="R234" s="82">
        <f t="shared" si="132"/>
        <v>4486428.3144999985</v>
      </c>
      <c r="S234" s="96">
        <f>'2025'!T236</f>
        <v>353305.6871074774</v>
      </c>
      <c r="T234" s="97">
        <f>Q234/3</f>
        <v>483284.92999999988</v>
      </c>
      <c r="U234" s="98">
        <f>R234+S234-T234</f>
        <v>4356449.0716074761</v>
      </c>
    </row>
    <row r="235" spans="1:21" ht="30.75" customHeight="1">
      <c r="A235" s="36"/>
      <c r="B235" s="16" t="s">
        <v>332</v>
      </c>
      <c r="C235" s="16" t="s">
        <v>339</v>
      </c>
      <c r="D235" s="42" t="s">
        <v>144</v>
      </c>
      <c r="E235" s="95">
        <v>65.069999999999993</v>
      </c>
      <c r="F235" s="95">
        <v>65.069999999999993</v>
      </c>
      <c r="G235" s="95">
        <v>65.069999999999993</v>
      </c>
      <c r="H235" s="95">
        <v>65.069999999999993</v>
      </c>
      <c r="I235" s="100">
        <v>12659.335000000001</v>
      </c>
      <c r="J235" s="100">
        <v>12888.112000000001</v>
      </c>
      <c r="K235" s="100">
        <v>0</v>
      </c>
      <c r="L235" s="100">
        <v>0</v>
      </c>
      <c r="M235" s="82">
        <f t="shared" si="131"/>
        <v>25547.447</v>
      </c>
      <c r="N235" s="96">
        <f>I235*(E235-G235)</f>
        <v>0</v>
      </c>
      <c r="O235" s="101">
        <f>J235*(E235-G235)</f>
        <v>0</v>
      </c>
      <c r="P235" s="101">
        <f>(F235-H235)*K235</f>
        <v>0</v>
      </c>
      <c r="Q235" s="101">
        <f>(F235-H235)*L235</f>
        <v>0</v>
      </c>
      <c r="R235" s="82">
        <f t="shared" si="132"/>
        <v>0</v>
      </c>
      <c r="S235" s="96"/>
      <c r="T235" s="97"/>
      <c r="U235" s="98"/>
    </row>
    <row r="236" spans="1:21" ht="30.75" customHeight="1">
      <c r="A236" s="36"/>
      <c r="B236" s="16" t="s">
        <v>332</v>
      </c>
      <c r="C236" s="16" t="s">
        <v>339</v>
      </c>
      <c r="D236" s="42" t="s">
        <v>145</v>
      </c>
      <c r="E236" s="95">
        <v>106.39</v>
      </c>
      <c r="F236" s="95">
        <v>106.39</v>
      </c>
      <c r="G236" s="80">
        <v>96.54</v>
      </c>
      <c r="H236" s="80">
        <v>100.4</v>
      </c>
      <c r="I236" s="100">
        <v>17390.311000000002</v>
      </c>
      <c r="J236" s="100">
        <v>17262.445</v>
      </c>
      <c r="K236" s="100">
        <v>17343</v>
      </c>
      <c r="L236" s="100">
        <v>17342</v>
      </c>
      <c r="M236" s="82">
        <f t="shared" si="131"/>
        <v>69337.755999999994</v>
      </c>
      <c r="N236" s="96">
        <f>I236*(E236-G236)</f>
        <v>171294.56334999992</v>
      </c>
      <c r="O236" s="101">
        <f>J236*(E236-G236)</f>
        <v>170035.08324999991</v>
      </c>
      <c r="P236" s="101">
        <f>(F236-H236)*K236</f>
        <v>103884.56999999991</v>
      </c>
      <c r="Q236" s="101">
        <f>(F236-H236)*L236</f>
        <v>103878.57999999991</v>
      </c>
      <c r="R236" s="82">
        <f t="shared" si="132"/>
        <v>549092.79659999965</v>
      </c>
      <c r="S236" s="96"/>
      <c r="T236" s="97"/>
      <c r="U236" s="98"/>
    </row>
    <row r="237" spans="1:21" ht="30.75" customHeight="1">
      <c r="A237" s="36"/>
      <c r="B237" s="16" t="s">
        <v>332</v>
      </c>
      <c r="C237" s="16" t="s">
        <v>340</v>
      </c>
      <c r="D237" s="42" t="s">
        <v>144</v>
      </c>
      <c r="E237" s="95">
        <v>117.81</v>
      </c>
      <c r="F237" s="80">
        <v>121.73</v>
      </c>
      <c r="G237" s="80">
        <v>98.36</v>
      </c>
      <c r="H237" s="80">
        <v>102.29</v>
      </c>
      <c r="I237" s="100">
        <v>3238.0020000000004</v>
      </c>
      <c r="J237" s="100">
        <v>3292.2159999999994</v>
      </c>
      <c r="K237" s="100">
        <v>3646</v>
      </c>
      <c r="L237" s="100">
        <v>3646</v>
      </c>
      <c r="M237" s="82">
        <f t="shared" si="131"/>
        <v>13822.218000000001</v>
      </c>
      <c r="N237" s="96">
        <f>I237*(E237-G237)</f>
        <v>62979.13890000002</v>
      </c>
      <c r="O237" s="101">
        <f>J237*(E237-G237)</f>
        <v>64033.601199999997</v>
      </c>
      <c r="P237" s="101">
        <f>(F237-H237)*K237</f>
        <v>70878.239999999991</v>
      </c>
      <c r="Q237" s="101">
        <f>(F237-H237)*L237</f>
        <v>70878.239999999991</v>
      </c>
      <c r="R237" s="82">
        <f t="shared" si="132"/>
        <v>268769.22010000004</v>
      </c>
      <c r="S237" s="96"/>
      <c r="T237" s="97"/>
      <c r="U237" s="98"/>
    </row>
    <row r="238" spans="1:21" ht="30.75" customHeight="1">
      <c r="A238" s="36"/>
      <c r="B238" s="16" t="s">
        <v>332</v>
      </c>
      <c r="C238" s="16" t="s">
        <v>340</v>
      </c>
      <c r="D238" s="42" t="s">
        <v>145</v>
      </c>
      <c r="E238" s="95">
        <v>259.33999999999997</v>
      </c>
      <c r="F238" s="80">
        <v>267.98</v>
      </c>
      <c r="G238" s="80">
        <v>189.68</v>
      </c>
      <c r="H238" s="80">
        <v>197.27</v>
      </c>
      <c r="I238" s="100">
        <v>3063.9719999999998</v>
      </c>
      <c r="J238" s="100">
        <v>3071.4650000000001</v>
      </c>
      <c r="K238" s="100">
        <v>3346</v>
      </c>
      <c r="L238" s="100">
        <v>3347</v>
      </c>
      <c r="M238" s="82">
        <f t="shared" si="131"/>
        <v>12828.437</v>
      </c>
      <c r="N238" s="96">
        <f>I238*(E238-G238)</f>
        <v>213436.28951999987</v>
      </c>
      <c r="O238" s="101">
        <f>J238*(E238-G238)</f>
        <v>213958.25189999992</v>
      </c>
      <c r="P238" s="101">
        <f>(F238-H238)*K238</f>
        <v>236595.66000000003</v>
      </c>
      <c r="Q238" s="101">
        <f>(F238-H238)*L238</f>
        <v>236666.37000000002</v>
      </c>
      <c r="R238" s="82">
        <f t="shared" si="132"/>
        <v>900656.57141999982</v>
      </c>
      <c r="S238" s="96"/>
      <c r="T238" s="97"/>
      <c r="U238" s="98"/>
    </row>
    <row r="239" spans="1:21" ht="30.75" customHeight="1">
      <c r="A239" s="36"/>
      <c r="B239" s="16" t="s">
        <v>332</v>
      </c>
      <c r="C239" s="16" t="s">
        <v>341</v>
      </c>
      <c r="D239" s="42" t="s">
        <v>144</v>
      </c>
      <c r="E239" s="95">
        <v>312.13</v>
      </c>
      <c r="F239" s="80">
        <v>322.52999999999997</v>
      </c>
      <c r="G239" s="80">
        <v>98.36</v>
      </c>
      <c r="H239" s="80">
        <v>102.29</v>
      </c>
      <c r="I239" s="100">
        <v>1299.8090000000002</v>
      </c>
      <c r="J239" s="100">
        <v>1933.885</v>
      </c>
      <c r="K239" s="100">
        <v>4714</v>
      </c>
      <c r="L239" s="100">
        <v>4715</v>
      </c>
      <c r="M239" s="82">
        <f t="shared" si="131"/>
        <v>12662.694</v>
      </c>
      <c r="N239" s="96">
        <f>I239*(E239-G239)</f>
        <v>277860.16993000003</v>
      </c>
      <c r="O239" s="101">
        <f>J239*(E239-G239)</f>
        <v>413406.59644999995</v>
      </c>
      <c r="P239" s="101">
        <f>(F239-H239)*K239</f>
        <v>1038211.3599999998</v>
      </c>
      <c r="Q239" s="101">
        <f>(F239-H239)*L239</f>
        <v>1038431.5999999997</v>
      </c>
      <c r="R239" s="82">
        <f t="shared" si="132"/>
        <v>2767909.7263799994</v>
      </c>
      <c r="S239" s="96"/>
      <c r="T239" s="97"/>
      <c r="U239" s="98"/>
    </row>
    <row r="240" spans="1:21" ht="30.75" customHeight="1">
      <c r="A240" s="36" t="s">
        <v>223</v>
      </c>
      <c r="B240" s="37" t="s">
        <v>224</v>
      </c>
      <c r="C240" s="16"/>
      <c r="D240" s="42"/>
      <c r="E240" s="183"/>
      <c r="F240" s="184"/>
      <c r="G240" s="184"/>
      <c r="H240" s="184"/>
      <c r="I240" s="103">
        <f t="shared" ref="I240:L240" si="167">SUM(I241)</f>
        <v>87313.597999999998</v>
      </c>
      <c r="J240" s="103">
        <f t="shared" si="167"/>
        <v>84280.154999999999</v>
      </c>
      <c r="K240" s="103">
        <f t="shared" si="167"/>
        <v>85182</v>
      </c>
      <c r="L240" s="103">
        <f t="shared" si="167"/>
        <v>85182</v>
      </c>
      <c r="M240" s="82">
        <f t="shared" si="131"/>
        <v>341957.75300000003</v>
      </c>
      <c r="N240" s="95">
        <f>SUM(N241)</f>
        <v>3030654.9865799993</v>
      </c>
      <c r="O240" s="80">
        <f>SUM(O241)</f>
        <v>2925364.1800499996</v>
      </c>
      <c r="P240" s="80">
        <f t="shared" ref="P240:Q240" si="168">SUM(P241)</f>
        <v>3014590.9799999991</v>
      </c>
      <c r="Q240" s="80">
        <f t="shared" si="168"/>
        <v>3014590.9799999991</v>
      </c>
      <c r="R240" s="82">
        <f t="shared" si="132"/>
        <v>11985201.126629997</v>
      </c>
      <c r="S240" s="96">
        <f>'2025'!T242</f>
        <v>709043.39034650009</v>
      </c>
      <c r="T240" s="80">
        <f>Q240/3</f>
        <v>1004863.6599999997</v>
      </c>
      <c r="U240" s="98">
        <f>R240+S240-T240</f>
        <v>11689380.856976498</v>
      </c>
    </row>
    <row r="241" spans="1:21" ht="30.75" customHeight="1">
      <c r="A241" s="36"/>
      <c r="B241" s="16" t="s">
        <v>70</v>
      </c>
      <c r="C241" s="16" t="s">
        <v>327</v>
      </c>
      <c r="D241" s="42" t="s">
        <v>144</v>
      </c>
      <c r="E241" s="95">
        <v>107</v>
      </c>
      <c r="F241" s="80">
        <v>110.57</v>
      </c>
      <c r="G241" s="80">
        <v>72.290000000000006</v>
      </c>
      <c r="H241" s="80">
        <v>75.180000000000007</v>
      </c>
      <c r="I241" s="100">
        <v>87313.597999999998</v>
      </c>
      <c r="J241" s="100">
        <v>84280.154999999999</v>
      </c>
      <c r="K241" s="100">
        <v>85182</v>
      </c>
      <c r="L241" s="100">
        <v>85182</v>
      </c>
      <c r="M241" s="82">
        <f t="shared" si="131"/>
        <v>341957.75300000003</v>
      </c>
      <c r="N241" s="96">
        <f>I241*(E241-G241)</f>
        <v>3030654.9865799993</v>
      </c>
      <c r="O241" s="101">
        <f>J241*(E241-G241)</f>
        <v>2925364.1800499996</v>
      </c>
      <c r="P241" s="101">
        <f>(F241-H241)*K241</f>
        <v>3014590.9799999991</v>
      </c>
      <c r="Q241" s="101">
        <f>(F241-H241)*L241</f>
        <v>3014590.9799999991</v>
      </c>
      <c r="R241" s="82">
        <f t="shared" si="132"/>
        <v>11985201.126629997</v>
      </c>
      <c r="S241" s="96"/>
      <c r="T241" s="97"/>
      <c r="U241" s="98"/>
    </row>
    <row r="242" spans="1:21" ht="30.75" customHeight="1">
      <c r="A242" s="36" t="s">
        <v>225</v>
      </c>
      <c r="B242" s="37" t="s">
        <v>226</v>
      </c>
      <c r="C242" s="16"/>
      <c r="D242" s="42"/>
      <c r="E242" s="183"/>
      <c r="F242" s="184"/>
      <c r="G242" s="184"/>
      <c r="H242" s="184"/>
      <c r="I242" s="103">
        <f t="shared" ref="I242:Q242" si="169">SUM(I243)</f>
        <v>99592.187000000005</v>
      </c>
      <c r="J242" s="103">
        <f t="shared" si="169"/>
        <v>94614.803</v>
      </c>
      <c r="K242" s="103">
        <f t="shared" si="169"/>
        <v>88139.75</v>
      </c>
      <c r="L242" s="103">
        <f t="shared" si="169"/>
        <v>88139.75</v>
      </c>
      <c r="M242" s="82">
        <f t="shared" si="131"/>
        <v>370486.49</v>
      </c>
      <c r="N242" s="95">
        <f>SUM(N243)</f>
        <v>2092431.8488699992</v>
      </c>
      <c r="O242" s="80">
        <f>SUM(O243)</f>
        <v>1987857.0110299992</v>
      </c>
      <c r="P242" s="80">
        <f t="shared" si="169"/>
        <v>1873851.0850000004</v>
      </c>
      <c r="Q242" s="80">
        <f t="shared" si="169"/>
        <v>1873851.0850000004</v>
      </c>
      <c r="R242" s="82">
        <f t="shared" si="132"/>
        <v>7827991.0298999995</v>
      </c>
      <c r="S242" s="96">
        <f>'2025'!T244</f>
        <v>382009.93762062251</v>
      </c>
      <c r="T242" s="80">
        <f>Q242/3</f>
        <v>624617.02833333344</v>
      </c>
      <c r="U242" s="98">
        <f>R242+S242-T242</f>
        <v>7585383.9391872883</v>
      </c>
    </row>
    <row r="243" spans="1:21" ht="30.75" customHeight="1">
      <c r="A243" s="36"/>
      <c r="B243" s="16" t="s">
        <v>70</v>
      </c>
      <c r="C243" s="16" t="s">
        <v>327</v>
      </c>
      <c r="D243" s="42" t="s">
        <v>145</v>
      </c>
      <c r="E243" s="95">
        <v>87.96</v>
      </c>
      <c r="F243" s="80">
        <v>90.89</v>
      </c>
      <c r="G243" s="80">
        <v>66.95</v>
      </c>
      <c r="H243" s="80">
        <v>69.63</v>
      </c>
      <c r="I243" s="100">
        <v>99592.187000000005</v>
      </c>
      <c r="J243" s="100">
        <v>94614.803</v>
      </c>
      <c r="K243" s="100">
        <v>88139.75</v>
      </c>
      <c r="L243" s="100">
        <v>88139.75</v>
      </c>
      <c r="M243" s="82">
        <f t="shared" si="131"/>
        <v>370486.49</v>
      </c>
      <c r="N243" s="96">
        <f>I243*(E243-G243)</f>
        <v>2092431.8488699992</v>
      </c>
      <c r="O243" s="101">
        <f>J243*(E243-G243)</f>
        <v>1987857.0110299992</v>
      </c>
      <c r="P243" s="101">
        <f>(F243-H243)*K243</f>
        <v>1873851.0850000004</v>
      </c>
      <c r="Q243" s="101">
        <f>(F243-H243)*L243</f>
        <v>1873851.0850000004</v>
      </c>
      <c r="R243" s="82">
        <f t="shared" si="132"/>
        <v>7827991.0298999995</v>
      </c>
      <c r="S243" s="96"/>
      <c r="T243" s="97"/>
      <c r="U243" s="98"/>
    </row>
    <row r="244" spans="1:21" ht="30.75" customHeight="1">
      <c r="A244" s="36" t="s">
        <v>86</v>
      </c>
      <c r="B244" s="37" t="s">
        <v>84</v>
      </c>
      <c r="C244" s="16"/>
      <c r="D244" s="42"/>
      <c r="E244" s="183"/>
      <c r="F244" s="184"/>
      <c r="G244" s="184"/>
      <c r="H244" s="184"/>
      <c r="I244" s="103">
        <f t="shared" ref="I244:J244" si="170">SUM(I245:I246)</f>
        <v>75526.006999999998</v>
      </c>
      <c r="J244" s="103">
        <f t="shared" si="170"/>
        <v>75955.219000000012</v>
      </c>
      <c r="K244" s="103">
        <f t="shared" ref="K244:L244" si="171">SUM(K245:K246)</f>
        <v>62386</v>
      </c>
      <c r="L244" s="103">
        <f t="shared" si="171"/>
        <v>76709</v>
      </c>
      <c r="M244" s="82">
        <f t="shared" si="131"/>
        <v>290576.22600000002</v>
      </c>
      <c r="N244" s="95">
        <f>SUM(N245:N246)</f>
        <v>1062992.53611</v>
      </c>
      <c r="O244" s="80">
        <f>SUM(O245:O246)</f>
        <v>1065327.83559</v>
      </c>
      <c r="P244" s="80">
        <f t="shared" ref="P244:Q244" si="172">SUM(P245:P246)</f>
        <v>872114.07999999984</v>
      </c>
      <c r="Q244" s="80">
        <f t="shared" si="172"/>
        <v>1077889.1399999997</v>
      </c>
      <c r="R244" s="82">
        <f t="shared" si="132"/>
        <v>4078323.5916999998</v>
      </c>
      <c r="S244" s="96">
        <f>'2025'!T246</f>
        <v>208436.85660875752</v>
      </c>
      <c r="T244" s="80">
        <f>Q244/3</f>
        <v>359296.37999999989</v>
      </c>
      <c r="U244" s="98">
        <f>R244+S244-T244</f>
        <v>3927464.0683087576</v>
      </c>
    </row>
    <row r="245" spans="1:21" ht="30.75" customHeight="1">
      <c r="A245" s="36"/>
      <c r="B245" s="16" t="s">
        <v>12</v>
      </c>
      <c r="C245" s="16" t="s">
        <v>85</v>
      </c>
      <c r="D245" s="42" t="s">
        <v>175</v>
      </c>
      <c r="E245" s="95">
        <v>59.31</v>
      </c>
      <c r="F245" s="80">
        <v>61.29</v>
      </c>
      <c r="G245" s="80">
        <v>49.38</v>
      </c>
      <c r="H245" s="80">
        <v>51.35</v>
      </c>
      <c r="I245" s="100">
        <v>50200.822</v>
      </c>
      <c r="J245" s="100">
        <v>50785.922000000006</v>
      </c>
      <c r="K245" s="100">
        <v>42637</v>
      </c>
      <c r="L245" s="100">
        <v>51991</v>
      </c>
      <c r="M245" s="82">
        <f t="shared" si="131"/>
        <v>195614.74400000001</v>
      </c>
      <c r="N245" s="96">
        <f>I245*(E245-G245)</f>
        <v>498494.16245999996</v>
      </c>
      <c r="O245" s="101">
        <f>J245*(E245-G245)</f>
        <v>504304.20546000003</v>
      </c>
      <c r="P245" s="101">
        <f>(F245-H245)*K245</f>
        <v>423811.77999999991</v>
      </c>
      <c r="Q245" s="101">
        <f>(F245-H245)*L245</f>
        <v>516790.53999999986</v>
      </c>
      <c r="R245" s="82">
        <f t="shared" si="132"/>
        <v>1943400.6879199997</v>
      </c>
      <c r="S245" s="96"/>
      <c r="T245" s="97"/>
      <c r="U245" s="98"/>
    </row>
    <row r="246" spans="1:21" ht="30.75" customHeight="1">
      <c r="A246" s="36"/>
      <c r="B246" s="16" t="s">
        <v>12</v>
      </c>
      <c r="C246" s="16" t="s">
        <v>83</v>
      </c>
      <c r="D246" s="42" t="s">
        <v>175</v>
      </c>
      <c r="E246" s="95">
        <v>71.67</v>
      </c>
      <c r="F246" s="80">
        <v>74.05</v>
      </c>
      <c r="G246" s="80">
        <v>49.38</v>
      </c>
      <c r="H246" s="80">
        <v>51.35</v>
      </c>
      <c r="I246" s="100">
        <v>25325.185000000001</v>
      </c>
      <c r="J246" s="100">
        <v>25169.296999999999</v>
      </c>
      <c r="K246" s="100">
        <v>19749</v>
      </c>
      <c r="L246" s="100">
        <v>24718</v>
      </c>
      <c r="M246" s="82">
        <f t="shared" si="131"/>
        <v>94961.482000000004</v>
      </c>
      <c r="N246" s="96">
        <f>I246*(E246-G246)</f>
        <v>564498.37364999996</v>
      </c>
      <c r="O246" s="101">
        <f>J246*(E246-G246)</f>
        <v>561023.63012999995</v>
      </c>
      <c r="P246" s="101">
        <f>(F246-H246)*K246</f>
        <v>448302.29999999993</v>
      </c>
      <c r="Q246" s="101">
        <f>(F246-H246)*L246</f>
        <v>561098.59999999986</v>
      </c>
      <c r="R246" s="82">
        <f t="shared" si="132"/>
        <v>2134922.9037799994</v>
      </c>
      <c r="S246" s="96"/>
      <c r="T246" s="97"/>
      <c r="U246" s="98"/>
    </row>
    <row r="247" spans="1:21" ht="30.75" customHeight="1">
      <c r="A247" s="36" t="s">
        <v>389</v>
      </c>
      <c r="B247" s="37" t="s">
        <v>390</v>
      </c>
      <c r="C247" s="16"/>
      <c r="D247" s="42"/>
      <c r="E247" s="183"/>
      <c r="F247" s="184"/>
      <c r="G247" s="184"/>
      <c r="H247" s="184"/>
      <c r="I247" s="103">
        <f t="shared" ref="I247:J247" si="173">SUM(I248:I249)</f>
        <v>0</v>
      </c>
      <c r="J247" s="103">
        <f t="shared" si="173"/>
        <v>3254.1620000000003</v>
      </c>
      <c r="K247" s="103">
        <f t="shared" ref="K247:L247" si="174">SUM(K248:K249)</f>
        <v>3458.66</v>
      </c>
      <c r="L247" s="103">
        <f t="shared" si="174"/>
        <v>3458.66</v>
      </c>
      <c r="M247" s="82">
        <f t="shared" si="131"/>
        <v>10171.482</v>
      </c>
      <c r="N247" s="95">
        <f>SUM(N248:N249)</f>
        <v>0</v>
      </c>
      <c r="O247" s="80">
        <f>SUM(O248:O249)</f>
        <v>1376133.7956400001</v>
      </c>
      <c r="P247" s="80">
        <f t="shared" ref="P247:Q247" si="175">SUM(P248:P249)</f>
        <v>1456183.4524999999</v>
      </c>
      <c r="Q247" s="80">
        <f t="shared" si="175"/>
        <v>1456183.4524999999</v>
      </c>
      <c r="R247" s="82">
        <f t="shared" si="132"/>
        <v>4288500.7006399995</v>
      </c>
      <c r="S247" s="96">
        <f>'2025'!T249</f>
        <v>427003.5071019879</v>
      </c>
      <c r="T247" s="80">
        <f>Q247/3</f>
        <v>485394.48416666663</v>
      </c>
      <c r="U247" s="98">
        <f>R247+S247-T247</f>
        <v>4230109.7235753201</v>
      </c>
    </row>
    <row r="248" spans="1:21" ht="30.75" customHeight="1">
      <c r="A248" s="36"/>
      <c r="B248" s="16" t="s">
        <v>391</v>
      </c>
      <c r="C248" s="16"/>
      <c r="D248" s="42" t="s">
        <v>144</v>
      </c>
      <c r="E248" s="95">
        <v>464.88</v>
      </c>
      <c r="F248" s="80">
        <v>464.88</v>
      </c>
      <c r="G248" s="80">
        <v>48.5</v>
      </c>
      <c r="H248" s="80">
        <v>50.44</v>
      </c>
      <c r="I248" s="100">
        <v>0</v>
      </c>
      <c r="J248" s="100">
        <v>3160.1460000000002</v>
      </c>
      <c r="K248" s="100">
        <v>3357.49</v>
      </c>
      <c r="L248" s="100">
        <v>3357.49</v>
      </c>
      <c r="M248" s="82">
        <f t="shared" si="131"/>
        <v>9875.1260000000002</v>
      </c>
      <c r="N248" s="96">
        <f>I248*(E248-G248)</f>
        <v>0</v>
      </c>
      <c r="O248" s="101">
        <f>J248*(E248-G248)</f>
        <v>1315821.5914800002</v>
      </c>
      <c r="P248" s="101">
        <f>(F248-H248)*K248</f>
        <v>1391478.1555999999</v>
      </c>
      <c r="Q248" s="101">
        <f>(F248-H248)*L248</f>
        <v>1391478.1555999999</v>
      </c>
      <c r="R248" s="82">
        <f t="shared" si="132"/>
        <v>4098777.9026800003</v>
      </c>
      <c r="S248" s="96"/>
      <c r="T248" s="97"/>
      <c r="U248" s="98"/>
    </row>
    <row r="249" spans="1:21" ht="30.75" customHeight="1">
      <c r="A249" s="36"/>
      <c r="B249" s="16" t="s">
        <v>392</v>
      </c>
      <c r="C249" s="16"/>
      <c r="D249" s="42" t="s">
        <v>272</v>
      </c>
      <c r="E249" s="95">
        <v>690.01</v>
      </c>
      <c r="F249" s="95">
        <v>690.01</v>
      </c>
      <c r="G249" s="80">
        <v>48.5</v>
      </c>
      <c r="H249" s="80">
        <v>50.44</v>
      </c>
      <c r="I249" s="100">
        <v>0</v>
      </c>
      <c r="J249" s="100">
        <v>94.015999999999991</v>
      </c>
      <c r="K249" s="100">
        <v>101.17</v>
      </c>
      <c r="L249" s="100">
        <v>101.17</v>
      </c>
      <c r="M249" s="82">
        <f t="shared" si="131"/>
        <v>296.35599999999999</v>
      </c>
      <c r="N249" s="96">
        <f>I249*(E249-G249)</f>
        <v>0</v>
      </c>
      <c r="O249" s="101">
        <f>J249*(E249-G249)</f>
        <v>60312.204159999994</v>
      </c>
      <c r="P249" s="101">
        <f>(F249-H249)*K249</f>
        <v>64705.296899999994</v>
      </c>
      <c r="Q249" s="101">
        <f>(F249-H249)*L249</f>
        <v>64705.296899999994</v>
      </c>
      <c r="R249" s="82">
        <f t="shared" si="132"/>
        <v>189722.79795999997</v>
      </c>
      <c r="S249" s="96"/>
      <c r="T249" s="97"/>
      <c r="U249" s="98"/>
    </row>
    <row r="250" spans="1:21" ht="30.75" customHeight="1">
      <c r="A250" s="36" t="s">
        <v>227</v>
      </c>
      <c r="B250" s="37" t="s">
        <v>228</v>
      </c>
      <c r="C250" s="16"/>
      <c r="D250" s="42"/>
      <c r="E250" s="183"/>
      <c r="F250" s="184"/>
      <c r="G250" s="184"/>
      <c r="H250" s="184"/>
      <c r="I250" s="103">
        <f t="shared" ref="I250:J250" si="176">SUM(I251:I252)</f>
        <v>209018.50700000001</v>
      </c>
      <c r="J250" s="103">
        <f t="shared" si="176"/>
        <v>210787.94</v>
      </c>
      <c r="K250" s="103">
        <f t="shared" ref="K250:L250" si="177">SUM(K251:K252)</f>
        <v>204148</v>
      </c>
      <c r="L250" s="103">
        <f t="shared" si="177"/>
        <v>202599</v>
      </c>
      <c r="M250" s="82">
        <f t="shared" si="131"/>
        <v>826553.44700000004</v>
      </c>
      <c r="N250" s="96">
        <f>SUM(N251:N252)</f>
        <v>13061852.78647</v>
      </c>
      <c r="O250" s="101">
        <f>SUM(O251:O252)</f>
        <v>13159249.19602</v>
      </c>
      <c r="P250" s="101">
        <f t="shared" ref="P250:Q250" si="178">SUM(P251:P252)</f>
        <v>14109577.58</v>
      </c>
      <c r="Q250" s="101">
        <f t="shared" si="178"/>
        <v>14364584.09</v>
      </c>
      <c r="R250" s="82">
        <f t="shared" si="132"/>
        <v>54695263.652490005</v>
      </c>
      <c r="S250" s="96">
        <f>'2025'!T252</f>
        <v>3109575.1925784</v>
      </c>
      <c r="T250" s="97">
        <f>Q250/3</f>
        <v>4788194.6966666663</v>
      </c>
      <c r="U250" s="98">
        <f>R250+S250-T250</f>
        <v>53016644.148401737</v>
      </c>
    </row>
    <row r="251" spans="1:21" ht="30.75" customHeight="1">
      <c r="A251" s="36"/>
      <c r="B251" s="16" t="s">
        <v>72</v>
      </c>
      <c r="C251" s="16" t="s">
        <v>76</v>
      </c>
      <c r="D251" s="42" t="s">
        <v>144</v>
      </c>
      <c r="E251" s="95">
        <v>94.08</v>
      </c>
      <c r="F251" s="80">
        <v>96.7</v>
      </c>
      <c r="G251" s="80">
        <v>61.15</v>
      </c>
      <c r="H251" s="80">
        <v>63.59</v>
      </c>
      <c r="I251" s="100">
        <v>119741.33100000001</v>
      </c>
      <c r="J251" s="100">
        <v>120945.39799999999</v>
      </c>
      <c r="K251" s="100">
        <v>123109</v>
      </c>
      <c r="L251" s="100">
        <v>118183</v>
      </c>
      <c r="M251" s="82">
        <f t="shared" si="131"/>
        <v>481978.72899999999</v>
      </c>
      <c r="N251" s="96">
        <f>I251*(E251-G251)</f>
        <v>3943082.0298300004</v>
      </c>
      <c r="O251" s="101">
        <f>J251*(E251-G251)</f>
        <v>3982731.9561399994</v>
      </c>
      <c r="P251" s="101">
        <f>(F251-H251)*K251</f>
        <v>4076138.9899999998</v>
      </c>
      <c r="Q251" s="101">
        <f>(F251-H251)*L251</f>
        <v>3913039.13</v>
      </c>
      <c r="R251" s="82">
        <f t="shared" si="132"/>
        <v>15914992.105969999</v>
      </c>
      <c r="S251" s="96"/>
      <c r="T251" s="97"/>
      <c r="U251" s="98"/>
    </row>
    <row r="252" spans="1:21" ht="30.75" customHeight="1">
      <c r="A252" s="36"/>
      <c r="B252" s="16" t="s">
        <v>72</v>
      </c>
      <c r="C252" s="16" t="s">
        <v>76</v>
      </c>
      <c r="D252" s="42" t="s">
        <v>145</v>
      </c>
      <c r="E252" s="95">
        <v>174.43</v>
      </c>
      <c r="F252" s="80">
        <v>198.99</v>
      </c>
      <c r="G252" s="80">
        <v>72.290000000000006</v>
      </c>
      <c r="H252" s="80">
        <v>75.180000000000007</v>
      </c>
      <c r="I252" s="100">
        <v>89277.176000000007</v>
      </c>
      <c r="J252" s="100">
        <v>89842.542000000001</v>
      </c>
      <c r="K252" s="100">
        <v>81039</v>
      </c>
      <c r="L252" s="100">
        <v>84416</v>
      </c>
      <c r="M252" s="82">
        <f t="shared" si="131"/>
        <v>344574.71799999999</v>
      </c>
      <c r="N252" s="96">
        <f>I252*(E252-G252)</f>
        <v>9118770.7566400003</v>
      </c>
      <c r="O252" s="101">
        <f>J252*(E252-G252)</f>
        <v>9176517.2398799993</v>
      </c>
      <c r="P252" s="101">
        <f>(F252-H252)*K252</f>
        <v>10033438.59</v>
      </c>
      <c r="Q252" s="101">
        <f>(F252-H252)*L252</f>
        <v>10451544.960000001</v>
      </c>
      <c r="R252" s="82">
        <f t="shared" si="132"/>
        <v>38780271.546519995</v>
      </c>
      <c r="S252" s="96"/>
      <c r="T252" s="97"/>
      <c r="U252" s="98"/>
    </row>
    <row r="253" spans="1:21" ht="30.75" customHeight="1">
      <c r="A253" s="36" t="s">
        <v>229</v>
      </c>
      <c r="B253" s="37" t="s">
        <v>230</v>
      </c>
      <c r="C253" s="16"/>
      <c r="D253" s="42"/>
      <c r="E253" s="183"/>
      <c r="F253" s="184"/>
      <c r="G253" s="184"/>
      <c r="H253" s="184"/>
      <c r="I253" s="103">
        <f>SUM(I254:I255)</f>
        <v>23985.08</v>
      </c>
      <c r="J253" s="103">
        <f>SUM(J254:J255)</f>
        <v>23537.739999999998</v>
      </c>
      <c r="K253" s="103">
        <f>SUM(K254:K255)</f>
        <v>23152.799999999999</v>
      </c>
      <c r="L253" s="103">
        <f>SUM(L254:L255)</f>
        <v>23152.799999999999</v>
      </c>
      <c r="M253" s="82">
        <f t="shared" si="131"/>
        <v>93828.42</v>
      </c>
      <c r="N253" s="96">
        <f>SUM(N254:N255)</f>
        <v>1350451.2050000001</v>
      </c>
      <c r="O253" s="101">
        <f>SUM(O254:O255)</f>
        <v>1330874.6266000001</v>
      </c>
      <c r="P253" s="101">
        <f>SUM(P254:P255)</f>
        <v>1313680.1370000001</v>
      </c>
      <c r="Q253" s="101">
        <f>SUM(Q254:Q255)</f>
        <v>1313680.1370000001</v>
      </c>
      <c r="R253" s="82">
        <f t="shared" si="132"/>
        <v>5308686.1056000004</v>
      </c>
      <c r="S253" s="96">
        <f>'2025'!T255</f>
        <v>369360.15979769226</v>
      </c>
      <c r="T253" s="97">
        <f>Q253/3</f>
        <v>437893.37900000002</v>
      </c>
      <c r="U253" s="98">
        <f>R253+S253-T253</f>
        <v>5240152.8863976933</v>
      </c>
    </row>
    <row r="254" spans="1:21" ht="30.75" customHeight="1">
      <c r="A254" s="36"/>
      <c r="B254" s="16" t="s">
        <v>356</v>
      </c>
      <c r="C254" s="16" t="s">
        <v>364</v>
      </c>
      <c r="D254" s="42" t="s">
        <v>144</v>
      </c>
      <c r="E254" s="95">
        <v>143.34</v>
      </c>
      <c r="F254" s="95">
        <v>143.34</v>
      </c>
      <c r="G254" s="80">
        <v>39</v>
      </c>
      <c r="H254" s="80">
        <v>40.56</v>
      </c>
      <c r="I254" s="176">
        <v>8922.2999999999993</v>
      </c>
      <c r="J254" s="100">
        <v>8829.24</v>
      </c>
      <c r="K254" s="100">
        <v>9150.9</v>
      </c>
      <c r="L254" s="100">
        <v>9150.9</v>
      </c>
      <c r="M254" s="82">
        <f t="shared" ref="M254:M315" si="179">I254+J254+K254+L254</f>
        <v>36053.340000000004</v>
      </c>
      <c r="N254" s="96">
        <f>I254*(E254-G254)</f>
        <v>930952.78200000001</v>
      </c>
      <c r="O254" s="101">
        <f>J254*(E254-G254)</f>
        <v>921242.90159999998</v>
      </c>
      <c r="P254" s="101">
        <f>(F254-H254)*K254</f>
        <v>940529.50199999998</v>
      </c>
      <c r="Q254" s="101">
        <f>(F254-H254)*L254</f>
        <v>940529.50199999998</v>
      </c>
      <c r="R254" s="82">
        <f t="shared" ref="R254:R315" si="180">N254+O254+P254+Q254</f>
        <v>3733254.6875999998</v>
      </c>
      <c r="S254" s="96"/>
      <c r="T254" s="97"/>
      <c r="U254" s="98"/>
    </row>
    <row r="255" spans="1:21" ht="40.5" customHeight="1">
      <c r="A255" s="36"/>
      <c r="B255" s="16" t="s">
        <v>356</v>
      </c>
      <c r="C255" s="16" t="s">
        <v>365</v>
      </c>
      <c r="D255" s="42" t="s">
        <v>145</v>
      </c>
      <c r="E255" s="95">
        <v>57.85</v>
      </c>
      <c r="F255" s="95">
        <v>57.85</v>
      </c>
      <c r="G255" s="80">
        <v>30</v>
      </c>
      <c r="H255" s="80">
        <v>31.2</v>
      </c>
      <c r="I255" s="177">
        <v>15062.78</v>
      </c>
      <c r="J255" s="100">
        <v>14708.5</v>
      </c>
      <c r="K255" s="100">
        <v>14001.9</v>
      </c>
      <c r="L255" s="100">
        <v>14001.9</v>
      </c>
      <c r="M255" s="82">
        <f t="shared" si="179"/>
        <v>57775.08</v>
      </c>
      <c r="N255" s="96">
        <f>I255*(E255-G255)</f>
        <v>419498.42300000007</v>
      </c>
      <c r="O255" s="101">
        <f>J255*(E255-G255)</f>
        <v>409631.72500000003</v>
      </c>
      <c r="P255" s="101">
        <f>(F255-H255)*K255</f>
        <v>373150.63500000001</v>
      </c>
      <c r="Q255" s="101">
        <f>(F255-H255)*L255</f>
        <v>373150.63500000001</v>
      </c>
      <c r="R255" s="82">
        <f t="shared" si="180"/>
        <v>1575431.4180000001</v>
      </c>
      <c r="S255" s="96"/>
      <c r="T255" s="97"/>
      <c r="U255" s="98"/>
    </row>
    <row r="256" spans="1:21" ht="29.25" customHeight="1">
      <c r="A256" s="36" t="s">
        <v>82</v>
      </c>
      <c r="B256" s="37" t="s">
        <v>81</v>
      </c>
      <c r="C256" s="16"/>
      <c r="D256" s="42"/>
      <c r="E256" s="183"/>
      <c r="F256" s="184"/>
      <c r="G256" s="184"/>
      <c r="H256" s="184"/>
      <c r="I256" s="103">
        <f>SUM(I257:I262)</f>
        <v>7797.3720000000003</v>
      </c>
      <c r="J256" s="103">
        <f>SUM(J257:J262)</f>
        <v>8301.5720000000001</v>
      </c>
      <c r="K256" s="103">
        <f t="shared" ref="K256:L256" si="181">SUM(K257:K262)</f>
        <v>11497.98</v>
      </c>
      <c r="L256" s="103">
        <f t="shared" si="181"/>
        <v>11497.99</v>
      </c>
      <c r="M256" s="82">
        <f t="shared" si="179"/>
        <v>39094.913999999997</v>
      </c>
      <c r="N256" s="96">
        <f>SUM(N257:N262)</f>
        <v>247093.72134000002</v>
      </c>
      <c r="O256" s="101">
        <f>SUM(O257:O262)</f>
        <v>264453.93504000001</v>
      </c>
      <c r="P256" s="101">
        <f t="shared" ref="P256:Q256" si="182">SUM(P257:P262)</f>
        <v>309338.58030000009</v>
      </c>
      <c r="Q256" s="101">
        <f t="shared" si="182"/>
        <v>309339.03140000009</v>
      </c>
      <c r="R256" s="82">
        <f t="shared" si="180"/>
        <v>1130225.2680800003</v>
      </c>
      <c r="S256" s="96">
        <f>'2025'!T258</f>
        <v>75835.465806433043</v>
      </c>
      <c r="T256" s="97">
        <f>Q256/3</f>
        <v>103113.0104666667</v>
      </c>
      <c r="U256" s="98">
        <f>R256+S256-T256</f>
        <v>1102947.7234197666</v>
      </c>
    </row>
    <row r="257" spans="1:21" ht="30.75" customHeight="1">
      <c r="A257" s="36"/>
      <c r="B257" s="16" t="s">
        <v>80</v>
      </c>
      <c r="C257" s="16" t="s">
        <v>232</v>
      </c>
      <c r="D257" s="42" t="s">
        <v>144</v>
      </c>
      <c r="E257" s="95">
        <v>64.58</v>
      </c>
      <c r="F257" s="80">
        <v>66.73</v>
      </c>
      <c r="G257" s="80">
        <v>61.62</v>
      </c>
      <c r="H257" s="80">
        <v>64.08</v>
      </c>
      <c r="I257" s="100">
        <v>2039.81</v>
      </c>
      <c r="J257" s="100">
        <v>2272.953</v>
      </c>
      <c r="K257" s="100">
        <v>3419.75</v>
      </c>
      <c r="L257" s="100">
        <v>3419.75</v>
      </c>
      <c r="M257" s="82">
        <f t="shared" si="179"/>
        <v>11152.262999999999</v>
      </c>
      <c r="N257" s="96">
        <f t="shared" ref="N257:N262" si="183">I257*(E257-G257)</f>
        <v>6037.8376000000017</v>
      </c>
      <c r="O257" s="101">
        <f t="shared" ref="O257:O262" si="184">J257*(E257-G257)</f>
        <v>6727.9408800000019</v>
      </c>
      <c r="P257" s="101">
        <f t="shared" ref="P257:P262" si="185">(F257-H257)*K257</f>
        <v>9062.3375000000196</v>
      </c>
      <c r="Q257" s="101">
        <f t="shared" ref="Q257:Q262" si="186">(F257-H257)*L257</f>
        <v>9062.3375000000196</v>
      </c>
      <c r="R257" s="82">
        <f t="shared" si="180"/>
        <v>30890.453480000044</v>
      </c>
      <c r="S257" s="96"/>
      <c r="T257" s="97"/>
      <c r="U257" s="98"/>
    </row>
    <row r="258" spans="1:21" ht="30.75" customHeight="1">
      <c r="A258" s="36"/>
      <c r="B258" s="16" t="s">
        <v>80</v>
      </c>
      <c r="C258" s="16" t="s">
        <v>33</v>
      </c>
      <c r="D258" s="42" t="s">
        <v>144</v>
      </c>
      <c r="E258" s="95">
        <v>257.04000000000002</v>
      </c>
      <c r="F258" s="80">
        <v>265.60000000000002</v>
      </c>
      <c r="G258" s="80">
        <v>71.099999999999994</v>
      </c>
      <c r="H258" s="80">
        <v>73.94</v>
      </c>
      <c r="I258" s="100">
        <v>298.48900000000003</v>
      </c>
      <c r="J258" s="100">
        <v>407.17700000000002</v>
      </c>
      <c r="K258" s="100">
        <v>507.5</v>
      </c>
      <c r="L258" s="100">
        <v>507.5</v>
      </c>
      <c r="M258" s="82">
        <f t="shared" si="179"/>
        <v>1720.6660000000002</v>
      </c>
      <c r="N258" s="96">
        <f t="shared" si="183"/>
        <v>55501.044660000014</v>
      </c>
      <c r="O258" s="101">
        <f t="shared" si="184"/>
        <v>75710.491380000021</v>
      </c>
      <c r="P258" s="101">
        <f t="shared" si="185"/>
        <v>97267.450000000012</v>
      </c>
      <c r="Q258" s="101">
        <f t="shared" si="186"/>
        <v>97267.450000000012</v>
      </c>
      <c r="R258" s="82">
        <f t="shared" si="180"/>
        <v>325746.43604000006</v>
      </c>
      <c r="S258" s="96"/>
      <c r="T258" s="97"/>
      <c r="U258" s="98"/>
    </row>
    <row r="259" spans="1:21" ht="30.75" customHeight="1">
      <c r="A259" s="36"/>
      <c r="B259" s="16" t="s">
        <v>80</v>
      </c>
      <c r="C259" s="16" t="s">
        <v>231</v>
      </c>
      <c r="D259" s="42" t="s">
        <v>144</v>
      </c>
      <c r="E259" s="95">
        <v>66.38</v>
      </c>
      <c r="F259" s="80">
        <v>68.59</v>
      </c>
      <c r="G259" s="80">
        <v>61.62</v>
      </c>
      <c r="H259" s="80">
        <v>64.08</v>
      </c>
      <c r="I259" s="100">
        <v>2317.3229999999999</v>
      </c>
      <c r="J259" s="100">
        <v>2572.2049999999999</v>
      </c>
      <c r="K259" s="100">
        <v>4181.25</v>
      </c>
      <c r="L259" s="100">
        <v>4181.25</v>
      </c>
      <c r="M259" s="82">
        <f t="shared" si="179"/>
        <v>13252.028</v>
      </c>
      <c r="N259" s="96">
        <f t="shared" si="183"/>
        <v>11030.457479999995</v>
      </c>
      <c r="O259" s="101">
        <f t="shared" si="184"/>
        <v>12243.695799999994</v>
      </c>
      <c r="P259" s="101">
        <f t="shared" si="185"/>
        <v>18857.437500000022</v>
      </c>
      <c r="Q259" s="101">
        <f t="shared" si="186"/>
        <v>18857.437500000022</v>
      </c>
      <c r="R259" s="82">
        <f t="shared" si="180"/>
        <v>60989.028280000035</v>
      </c>
      <c r="S259" s="96"/>
      <c r="T259" s="97"/>
      <c r="U259" s="98"/>
    </row>
    <row r="260" spans="1:21" ht="30.75" customHeight="1">
      <c r="A260" s="36"/>
      <c r="B260" s="16" t="s">
        <v>80</v>
      </c>
      <c r="C260" s="16" t="s">
        <v>303</v>
      </c>
      <c r="D260" s="42" t="s">
        <v>144</v>
      </c>
      <c r="E260" s="95">
        <v>100.43</v>
      </c>
      <c r="F260" s="80">
        <v>100.43</v>
      </c>
      <c r="G260" s="80">
        <v>53.19</v>
      </c>
      <c r="H260" s="80">
        <v>55.32</v>
      </c>
      <c r="I260" s="100">
        <v>1198.502</v>
      </c>
      <c r="J260" s="100">
        <v>1215.739</v>
      </c>
      <c r="K260" s="100">
        <v>1486.18</v>
      </c>
      <c r="L260" s="100">
        <v>1486.19</v>
      </c>
      <c r="M260" s="82">
        <f t="shared" si="179"/>
        <v>5386.6110000000008</v>
      </c>
      <c r="N260" s="96">
        <f t="shared" si="183"/>
        <v>56617.234480000006</v>
      </c>
      <c r="O260" s="101">
        <f t="shared" si="184"/>
        <v>57431.510360000015</v>
      </c>
      <c r="P260" s="101">
        <f t="shared" si="185"/>
        <v>67041.579800000007</v>
      </c>
      <c r="Q260" s="101">
        <f t="shared" si="186"/>
        <v>67042.030900000012</v>
      </c>
      <c r="R260" s="82">
        <f t="shared" si="180"/>
        <v>248132.35554000005</v>
      </c>
      <c r="S260" s="96"/>
      <c r="T260" s="97"/>
      <c r="U260" s="98"/>
    </row>
    <row r="261" spans="1:21" ht="30.75" customHeight="1">
      <c r="A261" s="36"/>
      <c r="B261" s="16" t="s">
        <v>80</v>
      </c>
      <c r="C261" s="16" t="s">
        <v>303</v>
      </c>
      <c r="D261" s="42" t="s">
        <v>145</v>
      </c>
      <c r="E261" s="95">
        <v>143.85</v>
      </c>
      <c r="F261" s="80">
        <v>143.85</v>
      </c>
      <c r="G261" s="80">
        <v>74.66</v>
      </c>
      <c r="H261" s="80">
        <v>77.64</v>
      </c>
      <c r="I261" s="100">
        <v>992.31799999999998</v>
      </c>
      <c r="J261" s="100">
        <v>999.048</v>
      </c>
      <c r="K261" s="100">
        <v>1234.05</v>
      </c>
      <c r="L261" s="100">
        <v>1234.05</v>
      </c>
      <c r="M261" s="82">
        <f t="shared" si="179"/>
        <v>4459.4660000000003</v>
      </c>
      <c r="N261" s="96">
        <f t="shared" si="183"/>
        <v>68658.48242</v>
      </c>
      <c r="O261" s="101">
        <f t="shared" si="184"/>
        <v>69124.131119999991</v>
      </c>
      <c r="P261" s="101">
        <f t="shared" si="185"/>
        <v>81706.450499999992</v>
      </c>
      <c r="Q261" s="101">
        <f t="shared" si="186"/>
        <v>81706.450499999992</v>
      </c>
      <c r="R261" s="82">
        <f t="shared" si="180"/>
        <v>301195.51453999995</v>
      </c>
      <c r="S261" s="96"/>
      <c r="T261" s="97"/>
      <c r="U261" s="98"/>
    </row>
    <row r="262" spans="1:21" ht="30.75" customHeight="1">
      <c r="A262" s="36"/>
      <c r="B262" s="16" t="s">
        <v>80</v>
      </c>
      <c r="C262" s="16" t="s">
        <v>233</v>
      </c>
      <c r="D262" s="42" t="s">
        <v>145</v>
      </c>
      <c r="E262" s="95">
        <v>144.22</v>
      </c>
      <c r="F262" s="80">
        <v>149.03</v>
      </c>
      <c r="G262" s="80">
        <v>92.43</v>
      </c>
      <c r="H262" s="80">
        <v>96.13</v>
      </c>
      <c r="I262" s="100">
        <v>950.93000000000006</v>
      </c>
      <c r="J262" s="100">
        <v>834.45</v>
      </c>
      <c r="K262" s="100">
        <v>669.25</v>
      </c>
      <c r="L262" s="100">
        <v>669.25</v>
      </c>
      <c r="M262" s="82">
        <f t="shared" si="179"/>
        <v>3123.88</v>
      </c>
      <c r="N262" s="96">
        <f t="shared" si="183"/>
        <v>49248.664699999994</v>
      </c>
      <c r="O262" s="101">
        <f t="shared" si="184"/>
        <v>43216.165499999996</v>
      </c>
      <c r="P262" s="101">
        <f t="shared" si="185"/>
        <v>35403.325000000004</v>
      </c>
      <c r="Q262" s="101">
        <f t="shared" si="186"/>
        <v>35403.325000000004</v>
      </c>
      <c r="R262" s="82">
        <f t="shared" si="180"/>
        <v>163271.48020000002</v>
      </c>
      <c r="S262" s="96"/>
      <c r="T262" s="97"/>
      <c r="U262" s="98"/>
    </row>
    <row r="263" spans="1:21" ht="30.75" customHeight="1">
      <c r="A263" s="36" t="s">
        <v>79</v>
      </c>
      <c r="B263" s="37" t="s">
        <v>77</v>
      </c>
      <c r="C263" s="16"/>
      <c r="D263" s="42"/>
      <c r="E263" s="183"/>
      <c r="F263" s="184"/>
      <c r="G263" s="184"/>
      <c r="H263" s="184"/>
      <c r="I263" s="103">
        <f t="shared" ref="I263:L263" si="187">SUM(I264:I265)</f>
        <v>2970.0259999999998</v>
      </c>
      <c r="J263" s="103">
        <f t="shared" si="187"/>
        <v>4634.0079999999998</v>
      </c>
      <c r="K263" s="103">
        <f t="shared" si="187"/>
        <v>5476.9</v>
      </c>
      <c r="L263" s="103">
        <f t="shared" si="187"/>
        <v>5476.9</v>
      </c>
      <c r="M263" s="82">
        <f t="shared" si="179"/>
        <v>18557.833999999999</v>
      </c>
      <c r="N263" s="95">
        <f>SUM(N264:N265)</f>
        <v>17463.752880000007</v>
      </c>
      <c r="O263" s="95">
        <f>SUM(O264:O265)</f>
        <v>71094.394040000014</v>
      </c>
      <c r="P263" s="95">
        <f t="shared" ref="P263:Q263" si="188">SUM(P264:P265)</f>
        <v>93691.310999999987</v>
      </c>
      <c r="Q263" s="95">
        <f t="shared" si="188"/>
        <v>93691.310999999987</v>
      </c>
      <c r="R263" s="82">
        <f t="shared" si="180"/>
        <v>275940.76892</v>
      </c>
      <c r="S263" s="96">
        <f>'2025'!T265</f>
        <v>17404.164584193833</v>
      </c>
      <c r="T263" s="97">
        <f>Q263/3</f>
        <v>31230.436999999994</v>
      </c>
      <c r="U263" s="98">
        <f>R263+S263-T263</f>
        <v>262114.49650419384</v>
      </c>
    </row>
    <row r="264" spans="1:21" ht="30.75" customHeight="1">
      <c r="A264" s="36"/>
      <c r="B264" s="16" t="s">
        <v>72</v>
      </c>
      <c r="C264" s="16" t="s">
        <v>78</v>
      </c>
      <c r="D264" s="42" t="s">
        <v>175</v>
      </c>
      <c r="E264" s="95">
        <v>66.11</v>
      </c>
      <c r="F264" s="80">
        <v>68.31</v>
      </c>
      <c r="G264" s="80">
        <v>60.23</v>
      </c>
      <c r="H264" s="80">
        <v>62.64</v>
      </c>
      <c r="I264" s="100">
        <v>2970.0259999999998</v>
      </c>
      <c r="J264" s="100">
        <v>3013.0680000000002</v>
      </c>
      <c r="K264" s="100">
        <v>3194.2</v>
      </c>
      <c r="L264" s="100">
        <v>3194.2</v>
      </c>
      <c r="M264" s="82">
        <f t="shared" si="179"/>
        <v>12371.493999999999</v>
      </c>
      <c r="N264" s="96">
        <f>I264*(E264-G264)</f>
        <v>17463.752880000007</v>
      </c>
      <c r="O264" s="101">
        <f>J264*(E264-G264)</f>
        <v>17716.839840000008</v>
      </c>
      <c r="P264" s="101">
        <f>(F264-H264)*K264</f>
        <v>18111.114000000005</v>
      </c>
      <c r="Q264" s="101">
        <f>(F264-H264)*L264</f>
        <v>18111.114000000005</v>
      </c>
      <c r="R264" s="82">
        <f t="shared" si="180"/>
        <v>71402.820720000018</v>
      </c>
      <c r="S264" s="96"/>
      <c r="T264" s="97"/>
      <c r="U264" s="98"/>
    </row>
    <row r="265" spans="1:21" ht="30.75" customHeight="1">
      <c r="A265" s="36"/>
      <c r="B265" s="16" t="s">
        <v>72</v>
      </c>
      <c r="C265" s="16" t="s">
        <v>393</v>
      </c>
      <c r="D265" s="42" t="s">
        <v>175</v>
      </c>
      <c r="E265" s="95">
        <v>94.08</v>
      </c>
      <c r="F265" s="80">
        <v>96.7</v>
      </c>
      <c r="G265" s="80">
        <v>61.15</v>
      </c>
      <c r="H265" s="80">
        <v>63.59</v>
      </c>
      <c r="I265" s="100">
        <v>0</v>
      </c>
      <c r="J265" s="100">
        <v>1620.94</v>
      </c>
      <c r="K265" s="100">
        <v>2282.6999999999998</v>
      </c>
      <c r="L265" s="100">
        <v>2282.6999999999998</v>
      </c>
      <c r="M265" s="82">
        <f t="shared" si="179"/>
        <v>6186.34</v>
      </c>
      <c r="N265" s="96">
        <f>I265*(E265-G265)</f>
        <v>0</v>
      </c>
      <c r="O265" s="101">
        <f>J265*(E265-G265)</f>
        <v>53377.554199999999</v>
      </c>
      <c r="P265" s="101">
        <f>(F265-H265)*K265</f>
        <v>75580.196999999986</v>
      </c>
      <c r="Q265" s="101">
        <f>(F265-H265)*L265</f>
        <v>75580.196999999986</v>
      </c>
      <c r="R265" s="82">
        <f t="shared" si="180"/>
        <v>204537.94819999998</v>
      </c>
      <c r="S265" s="96"/>
      <c r="T265" s="97"/>
      <c r="U265" s="98"/>
    </row>
    <row r="266" spans="1:21" ht="30.75" customHeight="1">
      <c r="A266" s="36" t="s">
        <v>234</v>
      </c>
      <c r="B266" s="37" t="s">
        <v>235</v>
      </c>
      <c r="C266" s="16"/>
      <c r="D266" s="42"/>
      <c r="E266" s="183"/>
      <c r="F266" s="184"/>
      <c r="G266" s="184"/>
      <c r="H266" s="184"/>
      <c r="I266" s="103">
        <f t="shared" ref="I266:L266" si="189">SUM(I267)</f>
        <v>2965.6000000000004</v>
      </c>
      <c r="J266" s="103">
        <f t="shared" si="189"/>
        <v>3039.7</v>
      </c>
      <c r="K266" s="103">
        <f t="shared" si="189"/>
        <v>4616</v>
      </c>
      <c r="L266" s="103">
        <f t="shared" si="189"/>
        <v>4616</v>
      </c>
      <c r="M266" s="82">
        <f t="shared" si="179"/>
        <v>15237.3</v>
      </c>
      <c r="N266" s="95">
        <f>SUM(N267)</f>
        <v>14709.376000000026</v>
      </c>
      <c r="O266" s="80">
        <f>SUM(O267)</f>
        <v>15076.912000000024</v>
      </c>
      <c r="P266" s="80">
        <f t="shared" ref="P266:Q266" si="190">SUM(P267)</f>
        <v>2769.6000000000395</v>
      </c>
      <c r="Q266" s="80">
        <f t="shared" si="190"/>
        <v>2769.6000000000395</v>
      </c>
      <c r="R266" s="82">
        <f t="shared" si="180"/>
        <v>35325.488000000129</v>
      </c>
      <c r="S266" s="96">
        <f>'2025'!T268</f>
        <v>0</v>
      </c>
      <c r="T266" s="80">
        <f>Q266/3</f>
        <v>923.20000000001312</v>
      </c>
      <c r="U266" s="98">
        <f>R266+S266-T266</f>
        <v>34402.288000000117</v>
      </c>
    </row>
    <row r="267" spans="1:21" ht="30.75" customHeight="1">
      <c r="A267" s="36"/>
      <c r="B267" s="16" t="s">
        <v>332</v>
      </c>
      <c r="C267" s="16" t="s">
        <v>343</v>
      </c>
      <c r="D267" s="42" t="s">
        <v>144</v>
      </c>
      <c r="E267" s="95">
        <v>113.98</v>
      </c>
      <c r="F267" s="80">
        <v>113.98</v>
      </c>
      <c r="G267" s="80">
        <v>109.02</v>
      </c>
      <c r="H267" s="80">
        <v>113.38</v>
      </c>
      <c r="I267" s="100">
        <v>2965.6000000000004</v>
      </c>
      <c r="J267" s="100">
        <v>3039.7</v>
      </c>
      <c r="K267" s="100">
        <v>4616</v>
      </c>
      <c r="L267" s="100">
        <v>4616</v>
      </c>
      <c r="M267" s="82">
        <f t="shared" si="179"/>
        <v>15237.3</v>
      </c>
      <c r="N267" s="96">
        <f>I267*(E267-G267)</f>
        <v>14709.376000000026</v>
      </c>
      <c r="O267" s="101">
        <f>J267*(E267-G267)</f>
        <v>15076.912000000024</v>
      </c>
      <c r="P267" s="101">
        <f>(F267-H267)*K267</f>
        <v>2769.6000000000395</v>
      </c>
      <c r="Q267" s="101">
        <f>(F267-H267)*L267</f>
        <v>2769.6000000000395</v>
      </c>
      <c r="R267" s="82">
        <f t="shared" si="180"/>
        <v>35325.488000000129</v>
      </c>
      <c r="S267" s="96"/>
      <c r="T267" s="97"/>
      <c r="U267" s="98"/>
    </row>
    <row r="268" spans="1:21" ht="30.75" customHeight="1">
      <c r="A268" s="36" t="s">
        <v>414</v>
      </c>
      <c r="B268" s="37" t="s">
        <v>413</v>
      </c>
      <c r="C268" s="16"/>
      <c r="D268" s="42"/>
      <c r="E268" s="183"/>
      <c r="F268" s="184"/>
      <c r="G268" s="184"/>
      <c r="H268" s="184"/>
      <c r="I268" s="103">
        <f>I269</f>
        <v>1125.864</v>
      </c>
      <c r="J268" s="103">
        <f t="shared" ref="J268:L268" si="191">J269</f>
        <v>1125.864</v>
      </c>
      <c r="K268" s="103">
        <f t="shared" si="191"/>
        <v>1125.864</v>
      </c>
      <c r="L268" s="103">
        <f t="shared" si="191"/>
        <v>1125.864</v>
      </c>
      <c r="M268" s="82">
        <f t="shared" si="179"/>
        <v>4503.4560000000001</v>
      </c>
      <c r="N268" s="95">
        <f>N269</f>
        <v>301821.62112000008</v>
      </c>
      <c r="O268" s="80">
        <f t="shared" ref="O268:Q268" si="192">O269</f>
        <v>301821.62112000008</v>
      </c>
      <c r="P268" s="80">
        <f t="shared" si="192"/>
        <v>311560.34471999999</v>
      </c>
      <c r="Q268" s="80">
        <f t="shared" si="192"/>
        <v>311560.34471999999</v>
      </c>
      <c r="R268" s="82">
        <f t="shared" si="180"/>
        <v>1226763.9316800002</v>
      </c>
      <c r="S268" s="96">
        <f>'2025'!T270</f>
        <v>89982.002865384959</v>
      </c>
      <c r="T268" s="80">
        <f>Q268/3</f>
        <v>103853.44824</v>
      </c>
      <c r="U268" s="98">
        <f>R268+S268-T268</f>
        <v>1212892.4863053851</v>
      </c>
    </row>
    <row r="269" spans="1:21" ht="30.75" customHeight="1">
      <c r="A269" s="36"/>
      <c r="B269" s="16" t="s">
        <v>415</v>
      </c>
      <c r="C269" s="16" t="s">
        <v>416</v>
      </c>
      <c r="D269" s="42" t="s">
        <v>175</v>
      </c>
      <c r="E269" s="95">
        <v>311.04000000000002</v>
      </c>
      <c r="F269" s="80">
        <v>321.39999999999998</v>
      </c>
      <c r="G269" s="80">
        <v>42.96</v>
      </c>
      <c r="H269" s="80">
        <v>44.67</v>
      </c>
      <c r="I269" s="100">
        <f>'2025'!I271</f>
        <v>1125.864</v>
      </c>
      <c r="J269" s="100">
        <f>'2025'!J271</f>
        <v>1125.864</v>
      </c>
      <c r="K269" s="100">
        <f>'2025'!K271</f>
        <v>1125.864</v>
      </c>
      <c r="L269" s="100">
        <f>'2025'!L271</f>
        <v>1125.864</v>
      </c>
      <c r="M269" s="82">
        <f t="shared" si="179"/>
        <v>4503.4560000000001</v>
      </c>
      <c r="N269" s="96">
        <f>I269*(E269-G269)</f>
        <v>301821.62112000008</v>
      </c>
      <c r="O269" s="101">
        <f>J269*(E269-G269)</f>
        <v>301821.62112000008</v>
      </c>
      <c r="P269" s="101">
        <f>(F269-H269)*K269</f>
        <v>311560.34471999999</v>
      </c>
      <c r="Q269" s="101">
        <f>(F269-H269)*L269</f>
        <v>311560.34471999999</v>
      </c>
      <c r="R269" s="82">
        <f t="shared" si="180"/>
        <v>1226763.9316800002</v>
      </c>
      <c r="S269" s="96"/>
      <c r="T269" s="97"/>
      <c r="U269" s="98"/>
    </row>
    <row r="270" spans="1:21" ht="30.75" customHeight="1">
      <c r="A270" s="36" t="s">
        <v>236</v>
      </c>
      <c r="B270" s="37" t="s">
        <v>237</v>
      </c>
      <c r="C270" s="16"/>
      <c r="D270" s="42"/>
      <c r="E270" s="183"/>
      <c r="F270" s="184"/>
      <c r="G270" s="184"/>
      <c r="H270" s="184"/>
      <c r="I270" s="103">
        <f t="shared" ref="I270:J270" si="193">SUM(I271:I272)</f>
        <v>100464.64199999999</v>
      </c>
      <c r="J270" s="103">
        <f t="shared" si="193"/>
        <v>97970.28</v>
      </c>
      <c r="K270" s="103">
        <f t="shared" ref="K270:L270" si="194">SUM(K271:K272)</f>
        <v>92846.5</v>
      </c>
      <c r="L270" s="103">
        <f t="shared" si="194"/>
        <v>92846.5</v>
      </c>
      <c r="M270" s="82">
        <f t="shared" si="179"/>
        <v>384127.92200000002</v>
      </c>
      <c r="N270" s="95">
        <f>SUM(N271:N272)</f>
        <v>383800.31304000004</v>
      </c>
      <c r="O270" s="80">
        <f>SUM(O271:O272)</f>
        <v>374274.43320000003</v>
      </c>
      <c r="P270" s="80">
        <f t="shared" ref="P270:Q270" si="195">SUM(P271:P272)</f>
        <v>199603.51000000007</v>
      </c>
      <c r="Q270" s="80">
        <f t="shared" si="195"/>
        <v>199603.51000000007</v>
      </c>
      <c r="R270" s="82">
        <f t="shared" si="180"/>
        <v>1157281.76624</v>
      </c>
      <c r="S270" s="96">
        <f>'2025'!T272</f>
        <v>0</v>
      </c>
      <c r="T270" s="80">
        <f>Q270/3</f>
        <v>66534.503333333356</v>
      </c>
      <c r="U270" s="98">
        <f>R270+S270-T270</f>
        <v>1090747.2629066666</v>
      </c>
    </row>
    <row r="271" spans="1:21" ht="30.75" customHeight="1">
      <c r="A271" s="36"/>
      <c r="B271" s="16" t="s">
        <v>42</v>
      </c>
      <c r="C271" s="16" t="s">
        <v>238</v>
      </c>
      <c r="D271" s="42" t="s">
        <v>144</v>
      </c>
      <c r="E271" s="95">
        <v>50.81</v>
      </c>
      <c r="F271" s="80">
        <v>50.81</v>
      </c>
      <c r="G271" s="80">
        <v>46.57</v>
      </c>
      <c r="H271" s="80">
        <v>48.43</v>
      </c>
      <c r="I271" s="100">
        <v>50262.536</v>
      </c>
      <c r="J271" s="100">
        <v>49018.43</v>
      </c>
      <c r="K271" s="100">
        <v>48323.25</v>
      </c>
      <c r="L271" s="100">
        <v>48323.25</v>
      </c>
      <c r="M271" s="82">
        <f t="shared" si="179"/>
        <v>195927.46600000001</v>
      </c>
      <c r="N271" s="96">
        <f>I271*(E271-G271)</f>
        <v>213113.1526400001</v>
      </c>
      <c r="O271" s="101">
        <f>J271*(E271-G271)</f>
        <v>207838.14320000011</v>
      </c>
      <c r="P271" s="101">
        <f>(F271-H271)*K271</f>
        <v>115009.33500000012</v>
      </c>
      <c r="Q271" s="101">
        <f>(F271-H271)*L271</f>
        <v>115009.33500000012</v>
      </c>
      <c r="R271" s="82">
        <f t="shared" si="180"/>
        <v>650969.96584000043</v>
      </c>
      <c r="S271" s="96"/>
      <c r="T271" s="97"/>
      <c r="U271" s="98"/>
    </row>
    <row r="272" spans="1:21" ht="30.75" customHeight="1">
      <c r="A272" s="36"/>
      <c r="B272" s="16" t="s">
        <v>42</v>
      </c>
      <c r="C272" s="16" t="s">
        <v>238</v>
      </c>
      <c r="D272" s="42" t="s">
        <v>145</v>
      </c>
      <c r="E272" s="95">
        <v>40.93</v>
      </c>
      <c r="F272" s="80">
        <v>40.93</v>
      </c>
      <c r="G272" s="80">
        <v>37.53</v>
      </c>
      <c r="H272" s="80">
        <v>39.03</v>
      </c>
      <c r="I272" s="100">
        <v>50202.105999999992</v>
      </c>
      <c r="J272" s="100">
        <v>48951.85</v>
      </c>
      <c r="K272" s="100">
        <v>44523.25</v>
      </c>
      <c r="L272" s="100">
        <v>44523.25</v>
      </c>
      <c r="M272" s="82">
        <f t="shared" si="179"/>
        <v>188200.45600000001</v>
      </c>
      <c r="N272" s="96">
        <f>I272*(E272-G272)</f>
        <v>170687.16039999991</v>
      </c>
      <c r="O272" s="101">
        <f>J272*(E272-G272)</f>
        <v>166436.28999999992</v>
      </c>
      <c r="P272" s="101">
        <f>(F272-H272)*K272</f>
        <v>84594.17499999993</v>
      </c>
      <c r="Q272" s="101">
        <f>(F272-H272)*L272</f>
        <v>84594.17499999993</v>
      </c>
      <c r="R272" s="82">
        <f t="shared" si="180"/>
        <v>506311.80039999972</v>
      </c>
      <c r="S272" s="96"/>
      <c r="T272" s="97"/>
      <c r="U272" s="98"/>
    </row>
    <row r="273" spans="1:21" ht="30.75" customHeight="1">
      <c r="A273" s="36" t="s">
        <v>239</v>
      </c>
      <c r="B273" s="37" t="s">
        <v>240</v>
      </c>
      <c r="C273" s="16"/>
      <c r="D273" s="42"/>
      <c r="E273" s="183"/>
      <c r="F273" s="184"/>
      <c r="G273" s="184"/>
      <c r="H273" s="184"/>
      <c r="I273" s="103">
        <f t="shared" ref="I273:J273" si="196">SUM(I274:I275)</f>
        <v>5787.66</v>
      </c>
      <c r="J273" s="103">
        <f t="shared" si="196"/>
        <v>5824.4</v>
      </c>
      <c r="K273" s="103">
        <f t="shared" ref="K273:L273" si="197">SUM(K274:K275)</f>
        <v>6051.5</v>
      </c>
      <c r="L273" s="103">
        <f t="shared" si="197"/>
        <v>6051.5</v>
      </c>
      <c r="M273" s="82">
        <f t="shared" si="179"/>
        <v>23715.059999999998</v>
      </c>
      <c r="N273" s="95">
        <f>SUM(N274:N275)</f>
        <v>1745008.4282999998</v>
      </c>
      <c r="O273" s="80">
        <f>SUM(O274:O275)</f>
        <v>1756085.7219999998</v>
      </c>
      <c r="P273" s="80">
        <f t="shared" ref="P273:Q273" si="198">SUM(P274:P275)</f>
        <v>1881744.1825000001</v>
      </c>
      <c r="Q273" s="80">
        <f t="shared" si="198"/>
        <v>1881744.1825000001</v>
      </c>
      <c r="R273" s="82">
        <f t="shared" si="180"/>
        <v>7264582.5153000001</v>
      </c>
      <c r="S273" s="96">
        <f>'2025'!T275</f>
        <v>544222.14427945006</v>
      </c>
      <c r="T273" s="80">
        <f>Q273/3</f>
        <v>627248.06083333341</v>
      </c>
      <c r="U273" s="98">
        <f>R273+S273-T273</f>
        <v>7181556.5987461172</v>
      </c>
    </row>
    <row r="274" spans="1:21" ht="29.25" customHeight="1">
      <c r="A274" s="36"/>
      <c r="B274" s="16" t="s">
        <v>42</v>
      </c>
      <c r="C274" s="16" t="s">
        <v>241</v>
      </c>
      <c r="D274" s="42" t="s">
        <v>144</v>
      </c>
      <c r="E274" s="95">
        <v>459.64</v>
      </c>
      <c r="F274" s="80">
        <v>474.96</v>
      </c>
      <c r="G274" s="80">
        <v>48.51</v>
      </c>
      <c r="H274" s="80">
        <v>50.45</v>
      </c>
      <c r="I274" s="100">
        <v>2893.83</v>
      </c>
      <c r="J274" s="100">
        <v>2912.2</v>
      </c>
      <c r="K274" s="100">
        <v>3025.75</v>
      </c>
      <c r="L274" s="100">
        <v>3025.75</v>
      </c>
      <c r="M274" s="82">
        <f t="shared" si="179"/>
        <v>11857.529999999999</v>
      </c>
      <c r="N274" s="96">
        <f>I274*(E274-G274)</f>
        <v>1189740.3278999999</v>
      </c>
      <c r="O274" s="101">
        <f>J274*(E274-G274)</f>
        <v>1197292.7859999998</v>
      </c>
      <c r="P274" s="101">
        <f>(F274-H274)*K274</f>
        <v>1284461.1325000001</v>
      </c>
      <c r="Q274" s="101">
        <f>(F274-H274)*L274</f>
        <v>1284461.1325000001</v>
      </c>
      <c r="R274" s="82">
        <f t="shared" si="180"/>
        <v>4955955.3788999999</v>
      </c>
      <c r="S274" s="96"/>
      <c r="T274" s="97"/>
      <c r="U274" s="98"/>
    </row>
    <row r="275" spans="1:21" ht="29.25" customHeight="1">
      <c r="A275" s="36"/>
      <c r="B275" s="16" t="s">
        <v>42</v>
      </c>
      <c r="C275" s="16" t="s">
        <v>241</v>
      </c>
      <c r="D275" s="42" t="s">
        <v>145</v>
      </c>
      <c r="E275" s="95">
        <v>233.96</v>
      </c>
      <c r="F275" s="80">
        <v>241.16</v>
      </c>
      <c r="G275" s="80">
        <v>42.08</v>
      </c>
      <c r="H275" s="80">
        <v>43.76</v>
      </c>
      <c r="I275" s="100">
        <v>2893.83</v>
      </c>
      <c r="J275" s="100">
        <v>2912.2</v>
      </c>
      <c r="K275" s="100">
        <v>3025.75</v>
      </c>
      <c r="L275" s="100">
        <v>3025.75</v>
      </c>
      <c r="M275" s="82">
        <f t="shared" si="179"/>
        <v>11857.529999999999</v>
      </c>
      <c r="N275" s="96">
        <f>I275*(E275-G275)</f>
        <v>555268.1004</v>
      </c>
      <c r="O275" s="101">
        <f>J275*(E275-G275)</f>
        <v>558792.93599999999</v>
      </c>
      <c r="P275" s="101">
        <f>(F275-H275)*K275</f>
        <v>597283.05000000005</v>
      </c>
      <c r="Q275" s="101">
        <f>(F275-H275)*L275</f>
        <v>597283.05000000005</v>
      </c>
      <c r="R275" s="82">
        <f t="shared" si="180"/>
        <v>2308627.1364000002</v>
      </c>
      <c r="S275" s="96"/>
      <c r="T275" s="97"/>
      <c r="U275" s="98"/>
    </row>
    <row r="276" spans="1:21" ht="30.75" customHeight="1">
      <c r="A276" s="36" t="s">
        <v>405</v>
      </c>
      <c r="B276" s="37" t="s">
        <v>404</v>
      </c>
      <c r="C276" s="16"/>
      <c r="D276" s="42"/>
      <c r="E276" s="183"/>
      <c r="F276" s="184"/>
      <c r="G276" s="184"/>
      <c r="H276" s="184"/>
      <c r="I276" s="103">
        <f>SUM(I277:I278)</f>
        <v>99391.416666666744</v>
      </c>
      <c r="J276" s="103">
        <f t="shared" ref="J276:L276" si="199">SUM(J277:J278)</f>
        <v>99391.416666666744</v>
      </c>
      <c r="K276" s="103">
        <f t="shared" si="199"/>
        <v>99391.416666666744</v>
      </c>
      <c r="L276" s="103">
        <f t="shared" si="199"/>
        <v>99391.416666666744</v>
      </c>
      <c r="M276" s="82">
        <f>I276+J276+K276+L276</f>
        <v>397565.66666666698</v>
      </c>
      <c r="N276" s="95">
        <f>SUM(N277:N278)</f>
        <v>0</v>
      </c>
      <c r="O276" s="80">
        <f>SUM(O277:O278)</f>
        <v>0</v>
      </c>
      <c r="P276" s="80">
        <f t="shared" ref="P276:Q276" si="200">SUM(P277:P278)</f>
        <v>0</v>
      </c>
      <c r="Q276" s="80">
        <f t="shared" si="200"/>
        <v>0</v>
      </c>
      <c r="R276" s="82">
        <f>N276+O276+P276+Q276</f>
        <v>0</v>
      </c>
      <c r="S276" s="96"/>
      <c r="T276" s="80">
        <f>Q276/3</f>
        <v>0</v>
      </c>
      <c r="U276" s="98">
        <f>R276+S276-T276</f>
        <v>0</v>
      </c>
    </row>
    <row r="277" spans="1:21" ht="29.25" customHeight="1">
      <c r="A277" s="36" t="s">
        <v>417</v>
      </c>
      <c r="B277" s="16" t="s">
        <v>56</v>
      </c>
      <c r="C277" s="16" t="s">
        <v>403</v>
      </c>
      <c r="D277" s="42" t="s">
        <v>144</v>
      </c>
      <c r="E277" s="95">
        <v>48.5</v>
      </c>
      <c r="F277" s="80">
        <v>48.5</v>
      </c>
      <c r="G277" s="80">
        <v>48.5</v>
      </c>
      <c r="H277" s="80">
        <v>48.5</v>
      </c>
      <c r="I277" s="100">
        <v>41552.25</v>
      </c>
      <c r="J277" s="100">
        <v>41552.25</v>
      </c>
      <c r="K277" s="100">
        <v>41552.25</v>
      </c>
      <c r="L277" s="100">
        <v>41552.25</v>
      </c>
      <c r="M277" s="82">
        <f t="shared" ref="M277:M278" si="201">I277+J277+K277+L277</f>
        <v>166209</v>
      </c>
      <c r="N277" s="96">
        <f>I277*(E277-G277)</f>
        <v>0</v>
      </c>
      <c r="O277" s="101">
        <f>J277*(E277-G277)</f>
        <v>0</v>
      </c>
      <c r="P277" s="101">
        <f>(F277-H277)*K277</f>
        <v>0</v>
      </c>
      <c r="Q277" s="101">
        <f>(F277-H277)*L277</f>
        <v>0</v>
      </c>
      <c r="R277" s="82">
        <f t="shared" ref="R277:R278" si="202">N277+O277+P277+Q277</f>
        <v>0</v>
      </c>
      <c r="S277" s="96"/>
      <c r="T277" s="97"/>
      <c r="U277" s="98"/>
    </row>
    <row r="278" spans="1:21" ht="29.25" customHeight="1">
      <c r="A278" s="36" t="s">
        <v>417</v>
      </c>
      <c r="B278" s="16" t="s">
        <v>56</v>
      </c>
      <c r="C278" s="16" t="s">
        <v>403</v>
      </c>
      <c r="D278" s="42" t="s">
        <v>145</v>
      </c>
      <c r="E278" s="95">
        <v>48.77</v>
      </c>
      <c r="F278" s="80">
        <v>50.39</v>
      </c>
      <c r="G278" s="80">
        <v>48.77</v>
      </c>
      <c r="H278" s="80">
        <v>50.39</v>
      </c>
      <c r="I278" s="100">
        <v>57839.166666666752</v>
      </c>
      <c r="J278" s="100">
        <v>57839.166666666752</v>
      </c>
      <c r="K278" s="100">
        <v>57839.166666666752</v>
      </c>
      <c r="L278" s="100">
        <v>57839.166666666752</v>
      </c>
      <c r="M278" s="82">
        <f t="shared" si="201"/>
        <v>231356.66666666701</v>
      </c>
      <c r="N278" s="96">
        <f>I278*(E278-G278)</f>
        <v>0</v>
      </c>
      <c r="O278" s="101">
        <f>J278*(E278-G278)</f>
        <v>0</v>
      </c>
      <c r="P278" s="101">
        <f>(F278-H278)*K278</f>
        <v>0</v>
      </c>
      <c r="Q278" s="101">
        <f>(F278-H278)*L278</f>
        <v>0</v>
      </c>
      <c r="R278" s="82">
        <f t="shared" si="202"/>
        <v>0</v>
      </c>
      <c r="S278" s="96"/>
      <c r="T278" s="97"/>
      <c r="U278" s="98"/>
    </row>
    <row r="279" spans="1:21" ht="30.75" customHeight="1">
      <c r="A279" s="36" t="s">
        <v>242</v>
      </c>
      <c r="B279" s="37" t="s">
        <v>243</v>
      </c>
      <c r="C279" s="16"/>
      <c r="D279" s="42"/>
      <c r="E279" s="183"/>
      <c r="F279" s="184"/>
      <c r="G279" s="184"/>
      <c r="H279" s="184"/>
      <c r="I279" s="103">
        <f>SUM(I280:I290)</f>
        <v>85788.387999999977</v>
      </c>
      <c r="J279" s="103">
        <f>SUM(J280:J290)</f>
        <v>86585.271000000008</v>
      </c>
      <c r="K279" s="103">
        <f>SUM(K280:K290)</f>
        <v>90561</v>
      </c>
      <c r="L279" s="103">
        <f>SUM(L280:L290)</f>
        <v>84360</v>
      </c>
      <c r="M279" s="82">
        <f t="shared" si="179"/>
        <v>347294.65899999999</v>
      </c>
      <c r="N279" s="95">
        <f>SUM(N280:N290)</f>
        <v>14000357.183540002</v>
      </c>
      <c r="O279" s="80">
        <f>SUM(O280:O290)</f>
        <v>14138487.020480001</v>
      </c>
      <c r="P279" s="80">
        <f>SUM(P280:P290)</f>
        <v>15462241.629999999</v>
      </c>
      <c r="Q279" s="80">
        <f>SUM(Q280:Q290)</f>
        <v>14216461.58</v>
      </c>
      <c r="R279" s="82">
        <f t="shared" si="180"/>
        <v>57817547.414020002</v>
      </c>
      <c r="S279" s="96">
        <f>'2025'!T281</f>
        <v>3951599.2850661851</v>
      </c>
      <c r="T279" s="97">
        <f>Q279/3</f>
        <v>4738820.5266666664</v>
      </c>
      <c r="U279" s="98">
        <f>R279+S279-T279</f>
        <v>57030326.172419526</v>
      </c>
    </row>
    <row r="280" spans="1:21" ht="30.75" customHeight="1">
      <c r="A280" s="36"/>
      <c r="B280" s="16" t="s">
        <v>314</v>
      </c>
      <c r="C280" s="16" t="s">
        <v>315</v>
      </c>
      <c r="D280" s="42" t="s">
        <v>144</v>
      </c>
      <c r="E280" s="95">
        <v>232.54</v>
      </c>
      <c r="F280" s="80">
        <v>240.29</v>
      </c>
      <c r="G280" s="80">
        <v>82.95</v>
      </c>
      <c r="H280" s="80">
        <v>86.27</v>
      </c>
      <c r="I280" s="100">
        <v>18369.503000000001</v>
      </c>
      <c r="J280" s="100">
        <v>18371.373</v>
      </c>
      <c r="K280" s="100">
        <v>20341</v>
      </c>
      <c r="L280" s="100">
        <v>18714</v>
      </c>
      <c r="M280" s="82">
        <f t="shared" si="179"/>
        <v>75795.876000000004</v>
      </c>
      <c r="N280" s="96">
        <f t="shared" ref="N280:N290" si="203">I280*(E280-G280)</f>
        <v>2747893.9537699996</v>
      </c>
      <c r="O280" s="101">
        <f t="shared" ref="O280:O290" si="204">J280*(E280-G280)</f>
        <v>2748173.6870699995</v>
      </c>
      <c r="P280" s="101">
        <f t="shared" ref="P280:P290" si="205">(F280-H280)*K280</f>
        <v>3132920.82</v>
      </c>
      <c r="Q280" s="101">
        <f t="shared" ref="Q280:Q290" si="206">(F280-H280)*L280</f>
        <v>2882330.28</v>
      </c>
      <c r="R280" s="82">
        <f t="shared" si="180"/>
        <v>11511318.740839999</v>
      </c>
      <c r="S280" s="96"/>
      <c r="T280" s="97"/>
      <c r="U280" s="98"/>
    </row>
    <row r="281" spans="1:21" ht="45.75" customHeight="1">
      <c r="A281" s="36"/>
      <c r="B281" s="16" t="s">
        <v>316</v>
      </c>
      <c r="C281" s="16" t="s">
        <v>317</v>
      </c>
      <c r="D281" s="42" t="s">
        <v>144</v>
      </c>
      <c r="E281" s="95">
        <v>293.29000000000002</v>
      </c>
      <c r="F281" s="80">
        <v>303.06</v>
      </c>
      <c r="G281" s="80">
        <v>82.95</v>
      </c>
      <c r="H281" s="80">
        <v>86.27</v>
      </c>
      <c r="I281" s="100">
        <v>13096.855</v>
      </c>
      <c r="J281" s="100">
        <v>0</v>
      </c>
      <c r="K281" s="100">
        <v>0</v>
      </c>
      <c r="L281" s="100">
        <v>0</v>
      </c>
      <c r="M281" s="82">
        <f t="shared" si="179"/>
        <v>13096.855</v>
      </c>
      <c r="N281" s="96">
        <f t="shared" si="203"/>
        <v>2754792.4807000002</v>
      </c>
      <c r="O281" s="101">
        <f t="shared" si="204"/>
        <v>0</v>
      </c>
      <c r="P281" s="101">
        <f t="shared" si="205"/>
        <v>0</v>
      </c>
      <c r="Q281" s="101">
        <f t="shared" si="206"/>
        <v>0</v>
      </c>
      <c r="R281" s="82">
        <f t="shared" si="180"/>
        <v>2754792.4807000002</v>
      </c>
      <c r="S281" s="96"/>
      <c r="T281" s="97"/>
      <c r="U281" s="98"/>
    </row>
    <row r="282" spans="1:21" ht="30" customHeight="1">
      <c r="A282" s="36"/>
      <c r="B282" s="16" t="s">
        <v>293</v>
      </c>
      <c r="C282" s="16" t="s">
        <v>394</v>
      </c>
      <c r="D282" s="42" t="s">
        <v>144</v>
      </c>
      <c r="E282" s="95">
        <v>318.06</v>
      </c>
      <c r="F282" s="80">
        <v>328.65</v>
      </c>
      <c r="G282" s="80">
        <v>92.82</v>
      </c>
      <c r="H282" s="80">
        <v>96.53</v>
      </c>
      <c r="I282" s="176">
        <v>8708.3670000000002</v>
      </c>
      <c r="J282" s="104">
        <v>8645.7860000000001</v>
      </c>
      <c r="K282" s="104">
        <v>10244</v>
      </c>
      <c r="L282" s="104">
        <v>7807</v>
      </c>
      <c r="M282" s="82">
        <f t="shared" si="179"/>
        <v>35405.152999999998</v>
      </c>
      <c r="N282" s="96">
        <f t="shared" si="203"/>
        <v>1961472.58308</v>
      </c>
      <c r="O282" s="101">
        <f t="shared" si="204"/>
        <v>1947376.8386400002</v>
      </c>
      <c r="P282" s="101">
        <f t="shared" si="205"/>
        <v>2377837.2799999998</v>
      </c>
      <c r="Q282" s="101">
        <f t="shared" si="206"/>
        <v>1812160.8399999999</v>
      </c>
      <c r="R282" s="82">
        <f t="shared" si="180"/>
        <v>8098847.5417199992</v>
      </c>
      <c r="S282" s="96"/>
      <c r="T282" s="97"/>
      <c r="U282" s="98"/>
    </row>
    <row r="283" spans="1:21" ht="30.75" customHeight="1">
      <c r="A283" s="36"/>
      <c r="B283" s="16" t="s">
        <v>293</v>
      </c>
      <c r="C283" s="16" t="s">
        <v>312</v>
      </c>
      <c r="D283" s="42" t="s">
        <v>144</v>
      </c>
      <c r="E283" s="95">
        <v>318.06</v>
      </c>
      <c r="F283" s="80">
        <v>328.65</v>
      </c>
      <c r="G283" s="80">
        <v>92.82</v>
      </c>
      <c r="H283" s="80">
        <v>96.53</v>
      </c>
      <c r="I283" s="100">
        <v>2298.0209999999997</v>
      </c>
      <c r="J283" s="100">
        <v>2242.69</v>
      </c>
      <c r="K283" s="100">
        <v>1830</v>
      </c>
      <c r="L283" s="100">
        <v>1686</v>
      </c>
      <c r="M283" s="82">
        <f t="shared" si="179"/>
        <v>8056.7109999999993</v>
      </c>
      <c r="N283" s="96">
        <f t="shared" si="203"/>
        <v>517606.25003999996</v>
      </c>
      <c r="O283" s="101">
        <f t="shared" si="204"/>
        <v>505143.49560000002</v>
      </c>
      <c r="P283" s="101">
        <f t="shared" si="205"/>
        <v>424779.6</v>
      </c>
      <c r="Q283" s="101">
        <f t="shared" si="206"/>
        <v>391354.31999999995</v>
      </c>
      <c r="R283" s="82">
        <f t="shared" si="180"/>
        <v>1838883.6656399998</v>
      </c>
      <c r="S283" s="96"/>
      <c r="T283" s="97"/>
      <c r="U283" s="98"/>
    </row>
    <row r="284" spans="1:21" ht="30.75" customHeight="1">
      <c r="A284" s="36"/>
      <c r="B284" s="16" t="s">
        <v>293</v>
      </c>
      <c r="C284" s="16" t="s">
        <v>318</v>
      </c>
      <c r="D284" s="42" t="s">
        <v>144</v>
      </c>
      <c r="E284" s="95">
        <v>236.04</v>
      </c>
      <c r="F284" s="80">
        <v>243.9</v>
      </c>
      <c r="G284" s="80">
        <v>101.71</v>
      </c>
      <c r="H284" s="80">
        <v>105.78</v>
      </c>
      <c r="I284" s="100">
        <v>11742.835999999999</v>
      </c>
      <c r="J284" s="100">
        <v>11889.348999999998</v>
      </c>
      <c r="K284" s="100">
        <v>11713</v>
      </c>
      <c r="L284" s="100">
        <v>11818</v>
      </c>
      <c r="M284" s="82">
        <f t="shared" si="179"/>
        <v>47163.184999999998</v>
      </c>
      <c r="N284" s="96">
        <f t="shared" si="203"/>
        <v>1577415.1598799997</v>
      </c>
      <c r="O284" s="101">
        <f t="shared" si="204"/>
        <v>1597096.2511699996</v>
      </c>
      <c r="P284" s="101">
        <f t="shared" si="205"/>
        <v>1617799.56</v>
      </c>
      <c r="Q284" s="101">
        <f t="shared" si="206"/>
        <v>1632302.1600000001</v>
      </c>
      <c r="R284" s="82">
        <f t="shared" si="180"/>
        <v>6424613.13105</v>
      </c>
      <c r="S284" s="96"/>
      <c r="T284" s="97"/>
      <c r="U284" s="98"/>
    </row>
    <row r="285" spans="1:21" ht="30.75" customHeight="1">
      <c r="A285" s="36"/>
      <c r="B285" s="16" t="s">
        <v>293</v>
      </c>
      <c r="C285" s="16" t="s">
        <v>319</v>
      </c>
      <c r="D285" s="42" t="s">
        <v>144</v>
      </c>
      <c r="E285" s="95">
        <v>463.8</v>
      </c>
      <c r="F285" s="80">
        <v>479.25</v>
      </c>
      <c r="G285" s="80">
        <v>92.82</v>
      </c>
      <c r="H285" s="80">
        <v>96.53</v>
      </c>
      <c r="I285" s="100">
        <v>741.27500000000009</v>
      </c>
      <c r="J285" s="100">
        <v>863.44599999999991</v>
      </c>
      <c r="K285" s="100">
        <v>668</v>
      </c>
      <c r="L285" s="100">
        <v>963</v>
      </c>
      <c r="M285" s="82">
        <f t="shared" si="179"/>
        <v>3235.721</v>
      </c>
      <c r="N285" s="96">
        <f t="shared" si="203"/>
        <v>274998.19950000005</v>
      </c>
      <c r="O285" s="101">
        <f t="shared" si="204"/>
        <v>320321.19707999995</v>
      </c>
      <c r="P285" s="101">
        <f t="shared" si="205"/>
        <v>255656.96000000002</v>
      </c>
      <c r="Q285" s="101">
        <f t="shared" si="206"/>
        <v>368559.36000000004</v>
      </c>
      <c r="R285" s="82">
        <f t="shared" si="180"/>
        <v>1219535.71658</v>
      </c>
      <c r="S285" s="96"/>
      <c r="T285" s="97"/>
      <c r="U285" s="98"/>
    </row>
    <row r="286" spans="1:21" ht="30.75" customHeight="1">
      <c r="A286" s="36"/>
      <c r="B286" s="16" t="s">
        <v>293</v>
      </c>
      <c r="C286" s="16" t="s">
        <v>311</v>
      </c>
      <c r="D286" s="42" t="s">
        <v>145</v>
      </c>
      <c r="E286" s="95">
        <v>228.41</v>
      </c>
      <c r="F286" s="80">
        <v>236.02</v>
      </c>
      <c r="G286" s="80">
        <v>103.1</v>
      </c>
      <c r="H286" s="80">
        <v>107.22</v>
      </c>
      <c r="I286" s="100">
        <v>9625.485999999999</v>
      </c>
      <c r="J286" s="100">
        <v>10003.689999999999</v>
      </c>
      <c r="K286" s="100">
        <v>10115</v>
      </c>
      <c r="L286" s="100">
        <v>8939</v>
      </c>
      <c r="M286" s="82">
        <f t="shared" si="179"/>
        <v>38683.175999999999</v>
      </c>
      <c r="N286" s="96">
        <f t="shared" si="203"/>
        <v>1206169.6506599998</v>
      </c>
      <c r="O286" s="101">
        <f t="shared" si="204"/>
        <v>1253562.3938999998</v>
      </c>
      <c r="P286" s="101">
        <f t="shared" si="205"/>
        <v>1302812</v>
      </c>
      <c r="Q286" s="101">
        <f t="shared" si="206"/>
        <v>1151343.2000000002</v>
      </c>
      <c r="R286" s="82">
        <f t="shared" si="180"/>
        <v>4913887.2445599996</v>
      </c>
      <c r="S286" s="96"/>
      <c r="T286" s="97"/>
      <c r="U286" s="98"/>
    </row>
    <row r="287" spans="1:21" ht="30.75" customHeight="1">
      <c r="A287" s="36"/>
      <c r="B287" s="16" t="s">
        <v>293</v>
      </c>
      <c r="C287" s="16" t="s">
        <v>312</v>
      </c>
      <c r="D287" s="42" t="s">
        <v>145</v>
      </c>
      <c r="E287" s="95">
        <v>228.41</v>
      </c>
      <c r="F287" s="80">
        <v>236.02</v>
      </c>
      <c r="G287" s="80">
        <v>103.1</v>
      </c>
      <c r="H287" s="80">
        <v>107.22</v>
      </c>
      <c r="I287" s="100">
        <v>3526.6239999999998</v>
      </c>
      <c r="J287" s="100">
        <v>3675.0510000000004</v>
      </c>
      <c r="K287" s="100">
        <v>2115</v>
      </c>
      <c r="L287" s="100">
        <v>2609</v>
      </c>
      <c r="M287" s="82">
        <f t="shared" si="179"/>
        <v>11925.674999999999</v>
      </c>
      <c r="N287" s="96">
        <f t="shared" si="203"/>
        <v>441921.25344</v>
      </c>
      <c r="O287" s="101">
        <f t="shared" si="204"/>
        <v>460520.64081000007</v>
      </c>
      <c r="P287" s="101">
        <f t="shared" si="205"/>
        <v>272412</v>
      </c>
      <c r="Q287" s="101">
        <f t="shared" si="206"/>
        <v>336039.2</v>
      </c>
      <c r="R287" s="82">
        <f t="shared" si="180"/>
        <v>1510893.0942500001</v>
      </c>
      <c r="S287" s="96"/>
      <c r="T287" s="97"/>
      <c r="U287" s="98"/>
    </row>
    <row r="288" spans="1:21" ht="30.75" customHeight="1">
      <c r="A288" s="36"/>
      <c r="B288" s="16" t="s">
        <v>293</v>
      </c>
      <c r="C288" s="16" t="s">
        <v>313</v>
      </c>
      <c r="D288" s="42" t="s">
        <v>145</v>
      </c>
      <c r="E288" s="95">
        <v>179.31</v>
      </c>
      <c r="F288" s="80">
        <v>185.28</v>
      </c>
      <c r="G288" s="80">
        <v>100.73</v>
      </c>
      <c r="H288" s="80">
        <v>104.75</v>
      </c>
      <c r="I288" s="100">
        <v>9649.726999999999</v>
      </c>
      <c r="J288" s="100">
        <v>9592.4699999999993</v>
      </c>
      <c r="K288" s="100">
        <v>9413</v>
      </c>
      <c r="L288" s="100">
        <v>9888</v>
      </c>
      <c r="M288" s="82">
        <f t="shared" si="179"/>
        <v>38543.197</v>
      </c>
      <c r="N288" s="96">
        <f t="shared" si="203"/>
        <v>758275.54765999992</v>
      </c>
      <c r="O288" s="101">
        <f t="shared" si="204"/>
        <v>753776.29259999993</v>
      </c>
      <c r="P288" s="101">
        <f t="shared" si="205"/>
        <v>758028.89</v>
      </c>
      <c r="Q288" s="101">
        <f t="shared" si="206"/>
        <v>796280.64</v>
      </c>
      <c r="R288" s="82">
        <f t="shared" si="180"/>
        <v>3066361.3702600002</v>
      </c>
      <c r="S288" s="96"/>
      <c r="T288" s="97"/>
      <c r="U288" s="98"/>
    </row>
    <row r="289" spans="1:21" ht="43.5" customHeight="1">
      <c r="A289" s="36"/>
      <c r="B289" s="16" t="s">
        <v>316</v>
      </c>
      <c r="C289" s="16" t="s">
        <v>359</v>
      </c>
      <c r="D289" s="42" t="s">
        <v>144</v>
      </c>
      <c r="E289" s="95">
        <v>293.29000000000002</v>
      </c>
      <c r="F289" s="80">
        <v>303.06</v>
      </c>
      <c r="G289" s="80">
        <v>82.95</v>
      </c>
      <c r="H289" s="80">
        <v>86.27</v>
      </c>
      <c r="I289" s="100">
        <v>6165.8090000000002</v>
      </c>
      <c r="J289" s="100">
        <v>19407.798999999999</v>
      </c>
      <c r="K289" s="100">
        <v>21831</v>
      </c>
      <c r="L289" s="100">
        <v>19645</v>
      </c>
      <c r="M289" s="82">
        <f t="shared" si="179"/>
        <v>67049.608000000007</v>
      </c>
      <c r="N289" s="96">
        <f t="shared" si="203"/>
        <v>1296916.2650600001</v>
      </c>
      <c r="O289" s="101">
        <f t="shared" si="204"/>
        <v>4082236.4416600005</v>
      </c>
      <c r="P289" s="101">
        <f t="shared" si="205"/>
        <v>4732742.49</v>
      </c>
      <c r="Q289" s="101">
        <f t="shared" si="206"/>
        <v>4258839.5500000007</v>
      </c>
      <c r="R289" s="82">
        <f t="shared" si="180"/>
        <v>14370734.746720001</v>
      </c>
      <c r="S289" s="96"/>
      <c r="T289" s="97"/>
      <c r="U289" s="98"/>
    </row>
    <row r="290" spans="1:21" ht="30.75" customHeight="1">
      <c r="A290" s="36"/>
      <c r="B290" s="16" t="s">
        <v>316</v>
      </c>
      <c r="C290" s="16" t="s">
        <v>358</v>
      </c>
      <c r="D290" s="42" t="s">
        <v>272</v>
      </c>
      <c r="E290" s="95">
        <v>293.29000000000002</v>
      </c>
      <c r="F290" s="80">
        <v>303.06</v>
      </c>
      <c r="G290" s="80">
        <v>44.94</v>
      </c>
      <c r="H290" s="80">
        <v>46.73</v>
      </c>
      <c r="I290" s="100">
        <v>1863.885</v>
      </c>
      <c r="J290" s="100">
        <v>1893.6170000000002</v>
      </c>
      <c r="K290" s="100">
        <v>2291</v>
      </c>
      <c r="L290" s="100">
        <v>2291</v>
      </c>
      <c r="M290" s="82">
        <f t="shared" si="179"/>
        <v>8339.5020000000004</v>
      </c>
      <c r="N290" s="96">
        <f t="shared" si="203"/>
        <v>462895.83975000004</v>
      </c>
      <c r="O290" s="101">
        <f t="shared" si="204"/>
        <v>470279.78195000009</v>
      </c>
      <c r="P290" s="101">
        <f t="shared" si="205"/>
        <v>587252.02999999991</v>
      </c>
      <c r="Q290" s="101">
        <f t="shared" si="206"/>
        <v>587252.02999999991</v>
      </c>
      <c r="R290" s="82">
        <f t="shared" si="180"/>
        <v>2107679.6817000001</v>
      </c>
      <c r="S290" s="96"/>
      <c r="T290" s="97"/>
      <c r="U290" s="98"/>
    </row>
    <row r="291" spans="1:21" ht="30.75" customHeight="1">
      <c r="A291" s="36" t="s">
        <v>244</v>
      </c>
      <c r="B291" s="37" t="s">
        <v>245</v>
      </c>
      <c r="C291" s="16"/>
      <c r="D291" s="42"/>
      <c r="E291" s="183"/>
      <c r="F291" s="184"/>
      <c r="G291" s="184"/>
      <c r="H291" s="184"/>
      <c r="I291" s="103">
        <f t="shared" ref="I291:J291" si="207">SUM(I292:I293)</f>
        <v>7502531.4100000001</v>
      </c>
      <c r="J291" s="103">
        <f t="shared" si="207"/>
        <v>7121608.8799999999</v>
      </c>
      <c r="K291" s="103">
        <f t="shared" ref="K291:L291" si="208">SUM(K292:K293)</f>
        <v>7015887.25</v>
      </c>
      <c r="L291" s="103">
        <f t="shared" si="208"/>
        <v>7015887.25</v>
      </c>
      <c r="M291" s="82">
        <f t="shared" si="179"/>
        <v>28655914.789999999</v>
      </c>
      <c r="N291" s="96">
        <f t="shared" ref="N291:Q291" si="209">SUM(N292:N293)</f>
        <v>364599650.9855001</v>
      </c>
      <c r="O291" s="101">
        <f t="shared" si="209"/>
        <v>345890368.94800001</v>
      </c>
      <c r="P291" s="101">
        <f t="shared" si="209"/>
        <v>369252079.82250005</v>
      </c>
      <c r="Q291" s="101">
        <f t="shared" si="209"/>
        <v>369252079.82250005</v>
      </c>
      <c r="R291" s="82">
        <f t="shared" si="180"/>
        <v>1448994179.5785</v>
      </c>
      <c r="S291" s="96">
        <f>'2025'!T293</f>
        <v>81243580.978721619</v>
      </c>
      <c r="T291" s="97">
        <f>Q291/3</f>
        <v>123084026.60750002</v>
      </c>
      <c r="U291" s="98">
        <f>R291+S291-T291</f>
        <v>1407153733.9497216</v>
      </c>
    </row>
    <row r="292" spans="1:21" ht="30.75" customHeight="1">
      <c r="A292" s="36"/>
      <c r="B292" s="16" t="s">
        <v>42</v>
      </c>
      <c r="C292" s="16" t="s">
        <v>246</v>
      </c>
      <c r="D292" s="42" t="s">
        <v>144</v>
      </c>
      <c r="E292" s="95">
        <v>82.01</v>
      </c>
      <c r="F292" s="80">
        <v>89.56</v>
      </c>
      <c r="G292" s="80">
        <v>51.18</v>
      </c>
      <c r="H292" s="80">
        <v>53.23</v>
      </c>
      <c r="I292" s="100">
        <v>3774997.64</v>
      </c>
      <c r="J292" s="100">
        <v>3588858.12</v>
      </c>
      <c r="K292" s="100">
        <v>3640300</v>
      </c>
      <c r="L292" s="100">
        <v>3640300</v>
      </c>
      <c r="M292" s="82">
        <f t="shared" si="179"/>
        <v>14644455.76</v>
      </c>
      <c r="N292" s="96">
        <f>I292*(E292-G292)</f>
        <v>116383177.24120003</v>
      </c>
      <c r="O292" s="101">
        <f>J292*(E292-G292)</f>
        <v>110644495.83960003</v>
      </c>
      <c r="P292" s="101">
        <f>(F292-H292)*K292</f>
        <v>132252099.00000001</v>
      </c>
      <c r="Q292" s="101">
        <f>(F292-H292)*L292</f>
        <v>132252099.00000001</v>
      </c>
      <c r="R292" s="82">
        <f t="shared" si="180"/>
        <v>491531871.08080006</v>
      </c>
      <c r="S292" s="96"/>
      <c r="T292" s="97"/>
      <c r="U292" s="98"/>
    </row>
    <row r="293" spans="1:21" ht="30.75" customHeight="1">
      <c r="A293" s="36"/>
      <c r="B293" s="16" t="s">
        <v>42</v>
      </c>
      <c r="C293" s="16" t="s">
        <v>246</v>
      </c>
      <c r="D293" s="42" t="s">
        <v>145</v>
      </c>
      <c r="E293" s="95">
        <v>113.02</v>
      </c>
      <c r="F293" s="80">
        <v>118.5</v>
      </c>
      <c r="G293" s="80">
        <v>46.43</v>
      </c>
      <c r="H293" s="80">
        <v>48.29</v>
      </c>
      <c r="I293" s="100">
        <v>3727533.7700000005</v>
      </c>
      <c r="J293" s="100">
        <v>3532750.76</v>
      </c>
      <c r="K293" s="100">
        <v>3375587.25</v>
      </c>
      <c r="L293" s="100">
        <v>3375587.25</v>
      </c>
      <c r="M293" s="82">
        <f t="shared" si="179"/>
        <v>14011459.030000001</v>
      </c>
      <c r="N293" s="96">
        <f>I293*(E293-G293)</f>
        <v>248216473.74430004</v>
      </c>
      <c r="O293" s="101">
        <f>J293*(E293-G293)</f>
        <v>235245873.10839999</v>
      </c>
      <c r="P293" s="101">
        <f>(F293-H293)*K293</f>
        <v>236999980.82250002</v>
      </c>
      <c r="Q293" s="101">
        <f>(F293-H293)*L293</f>
        <v>236999980.82250002</v>
      </c>
      <c r="R293" s="82">
        <f t="shared" si="180"/>
        <v>957462308.49769998</v>
      </c>
      <c r="S293" s="96"/>
      <c r="T293" s="97"/>
      <c r="U293" s="98"/>
    </row>
    <row r="294" spans="1:21" ht="30.75" customHeight="1">
      <c r="A294" s="36" t="s">
        <v>307</v>
      </c>
      <c r="B294" s="37" t="s">
        <v>308</v>
      </c>
      <c r="C294" s="16"/>
      <c r="D294" s="42"/>
      <c r="E294" s="183"/>
      <c r="F294" s="184"/>
      <c r="G294" s="184"/>
      <c r="H294" s="184"/>
      <c r="I294" s="103">
        <f>I295+I296</f>
        <v>18682</v>
      </c>
      <c r="J294" s="103">
        <f>J295+J296</f>
        <v>10632.274000000001</v>
      </c>
      <c r="K294" s="103">
        <f t="shared" ref="K294:L294" si="210">K295+K296</f>
        <v>20100</v>
      </c>
      <c r="L294" s="103">
        <f t="shared" si="210"/>
        <v>18682</v>
      </c>
      <c r="M294" s="82">
        <f t="shared" si="179"/>
        <v>68096.274000000005</v>
      </c>
      <c r="N294" s="95">
        <f>N295+N296</f>
        <v>612676.18999999994</v>
      </c>
      <c r="O294" s="80">
        <f>O295+O296</f>
        <v>346977.24457000004</v>
      </c>
      <c r="P294" s="80">
        <f t="shared" ref="P294:Q294" si="211">P295+P296</f>
        <v>557201.99999999977</v>
      </c>
      <c r="Q294" s="80">
        <f t="shared" si="211"/>
        <v>535706.34999999986</v>
      </c>
      <c r="R294" s="82">
        <f t="shared" si="180"/>
        <v>2052561.7845699997</v>
      </c>
      <c r="S294" s="96">
        <f>'2025'!T296</f>
        <v>109818.2713283442</v>
      </c>
      <c r="T294" s="97">
        <f>Q294/3</f>
        <v>178568.7833333333</v>
      </c>
      <c r="U294" s="98">
        <f>R294+S294-T294</f>
        <v>1983811.2725650105</v>
      </c>
    </row>
    <row r="295" spans="1:21" ht="30.75" customHeight="1">
      <c r="A295" s="36"/>
      <c r="B295" s="16" t="s">
        <v>54</v>
      </c>
      <c r="C295" s="16" t="s">
        <v>309</v>
      </c>
      <c r="D295" s="42" t="s">
        <v>144</v>
      </c>
      <c r="E295" s="95">
        <v>99.81</v>
      </c>
      <c r="F295" s="80">
        <v>99.81</v>
      </c>
      <c r="G295" s="80">
        <v>88.88</v>
      </c>
      <c r="H295" s="80">
        <v>92.43</v>
      </c>
      <c r="I295" s="100">
        <v>9341</v>
      </c>
      <c r="J295" s="100">
        <v>5355.1990000000005</v>
      </c>
      <c r="K295" s="100">
        <v>10500</v>
      </c>
      <c r="L295" s="100">
        <v>9341</v>
      </c>
      <c r="M295" s="82">
        <f t="shared" si="179"/>
        <v>34537.199000000001</v>
      </c>
      <c r="N295" s="96">
        <f>I295*(E295-G295)</f>
        <v>102097.13000000006</v>
      </c>
      <c r="O295" s="101">
        <f>J295*(E295-G295)</f>
        <v>58532.325070000043</v>
      </c>
      <c r="P295" s="101">
        <f>(F295-H295)*K295</f>
        <v>77489.999999999956</v>
      </c>
      <c r="Q295" s="101">
        <f>(F295-H295)*L295</f>
        <v>68936.579999999958</v>
      </c>
      <c r="R295" s="82">
        <f t="shared" si="180"/>
        <v>307056.03507000004</v>
      </c>
      <c r="S295" s="96"/>
      <c r="T295" s="97"/>
      <c r="U295" s="98"/>
    </row>
    <row r="296" spans="1:21" ht="30.75" customHeight="1">
      <c r="A296" s="36"/>
      <c r="B296" s="16" t="s">
        <v>54</v>
      </c>
      <c r="C296" s="16" t="s">
        <v>309</v>
      </c>
      <c r="D296" s="42" t="s">
        <v>145</v>
      </c>
      <c r="E296" s="95">
        <v>171.98</v>
      </c>
      <c r="F296" s="80">
        <v>171.98</v>
      </c>
      <c r="G296" s="80">
        <v>117.32</v>
      </c>
      <c r="H296" s="80">
        <v>122.01</v>
      </c>
      <c r="I296" s="100">
        <v>9341</v>
      </c>
      <c r="J296" s="100">
        <v>5277.0750000000007</v>
      </c>
      <c r="K296" s="100">
        <v>9600</v>
      </c>
      <c r="L296" s="100">
        <v>9341</v>
      </c>
      <c r="M296" s="82">
        <f t="shared" si="179"/>
        <v>33559.074999999997</v>
      </c>
      <c r="N296" s="96">
        <f>I296*(E296-G296)</f>
        <v>510579.05999999994</v>
      </c>
      <c r="O296" s="101">
        <f>J296*(E296-G296)</f>
        <v>288444.91950000002</v>
      </c>
      <c r="P296" s="101">
        <f>(F296-H296)*K296</f>
        <v>479711.99999999983</v>
      </c>
      <c r="Q296" s="101">
        <f>(F296-H296)*L296</f>
        <v>466769.76999999984</v>
      </c>
      <c r="R296" s="82">
        <f t="shared" si="180"/>
        <v>1745505.7494999995</v>
      </c>
      <c r="S296" s="96"/>
      <c r="T296" s="97"/>
      <c r="U296" s="98"/>
    </row>
    <row r="297" spans="1:21" ht="33" customHeight="1">
      <c r="A297" s="36" t="s">
        <v>74</v>
      </c>
      <c r="B297" s="37" t="s">
        <v>73</v>
      </c>
      <c r="C297" s="16"/>
      <c r="D297" s="42"/>
      <c r="E297" s="183"/>
      <c r="F297" s="184"/>
      <c r="G297" s="184"/>
      <c r="H297" s="184"/>
      <c r="I297" s="103">
        <f t="shared" ref="I297:J297" si="212">SUM(I298:I299)</f>
        <v>2403.9679999999998</v>
      </c>
      <c r="J297" s="103">
        <f t="shared" si="212"/>
        <v>2219.0410000000002</v>
      </c>
      <c r="K297" s="103">
        <f t="shared" ref="K297:L297" si="213">SUM(K298:K299)</f>
        <v>2926</v>
      </c>
      <c r="L297" s="103">
        <f t="shared" si="213"/>
        <v>2795</v>
      </c>
      <c r="M297" s="82">
        <f t="shared" si="179"/>
        <v>10344.009</v>
      </c>
      <c r="N297" s="95">
        <f>SUM(N298:N299)</f>
        <v>218685.51549999998</v>
      </c>
      <c r="O297" s="80">
        <f>SUM(O298:O299)</f>
        <v>202602.2985</v>
      </c>
      <c r="P297" s="80">
        <f t="shared" ref="P297:Q297" si="214">SUM(P298:P299)</f>
        <v>273762.86000000004</v>
      </c>
      <c r="Q297" s="80">
        <f t="shared" si="214"/>
        <v>261231.40000000005</v>
      </c>
      <c r="R297" s="82">
        <f t="shared" si="180"/>
        <v>956282.07400000014</v>
      </c>
      <c r="S297" s="96">
        <f>'2025'!T299</f>
        <v>66198.264356841668</v>
      </c>
      <c r="T297" s="80">
        <f>Q297/3</f>
        <v>87077.133333333346</v>
      </c>
      <c r="U297" s="98">
        <f>R297+S297-T297</f>
        <v>935403.20502350852</v>
      </c>
    </row>
    <row r="298" spans="1:21" ht="27" customHeight="1">
      <c r="A298" s="36"/>
      <c r="B298" s="16" t="s">
        <v>332</v>
      </c>
      <c r="C298" s="16" t="s">
        <v>15</v>
      </c>
      <c r="D298" s="42" t="s">
        <v>144</v>
      </c>
      <c r="E298" s="95">
        <v>235.7</v>
      </c>
      <c r="F298" s="80">
        <v>243.55</v>
      </c>
      <c r="G298" s="80">
        <v>142.19999999999999</v>
      </c>
      <c r="H298" s="80">
        <v>147.88999999999999</v>
      </c>
      <c r="I298" s="100">
        <v>2012.6179999999999</v>
      </c>
      <c r="J298" s="100">
        <v>1905.3409999999999</v>
      </c>
      <c r="K298" s="100">
        <v>2531</v>
      </c>
      <c r="L298" s="100">
        <v>2400</v>
      </c>
      <c r="M298" s="82">
        <f t="shared" si="179"/>
        <v>8848.9589999999989</v>
      </c>
      <c r="N298" s="96">
        <f>I298*(E298-G298)</f>
        <v>188179.783</v>
      </c>
      <c r="O298" s="101">
        <f>J298*(E298-G298)</f>
        <v>178149.3835</v>
      </c>
      <c r="P298" s="101">
        <f>(F298-H298)*K298</f>
        <v>242115.46000000005</v>
      </c>
      <c r="Q298" s="101">
        <f>(F298-H298)*L298</f>
        <v>229584.00000000006</v>
      </c>
      <c r="R298" s="82">
        <f t="shared" si="180"/>
        <v>838028.62650000001</v>
      </c>
      <c r="S298" s="96"/>
      <c r="T298" s="97"/>
      <c r="U298" s="98"/>
    </row>
    <row r="299" spans="1:21" ht="30.75" customHeight="1">
      <c r="A299" s="36"/>
      <c r="B299" s="16" t="s">
        <v>332</v>
      </c>
      <c r="C299" s="16" t="s">
        <v>15</v>
      </c>
      <c r="D299" s="42" t="s">
        <v>145</v>
      </c>
      <c r="E299" s="95">
        <v>141.94</v>
      </c>
      <c r="F299" s="80">
        <v>146.66999999999999</v>
      </c>
      <c r="G299" s="80">
        <v>63.99</v>
      </c>
      <c r="H299" s="80">
        <v>66.55</v>
      </c>
      <c r="I299" s="100">
        <v>391.34999999999997</v>
      </c>
      <c r="J299" s="100">
        <v>313.70000000000005</v>
      </c>
      <c r="K299" s="100">
        <v>395</v>
      </c>
      <c r="L299" s="100">
        <v>395</v>
      </c>
      <c r="M299" s="82">
        <f t="shared" si="179"/>
        <v>1495.05</v>
      </c>
      <c r="N299" s="96">
        <f>I299*(E299-G299)</f>
        <v>30505.732499999995</v>
      </c>
      <c r="O299" s="101">
        <f>J299*(E299-G299)</f>
        <v>24452.915000000001</v>
      </c>
      <c r="P299" s="101">
        <f>(F299-H299)*K299</f>
        <v>31647.399999999998</v>
      </c>
      <c r="Q299" s="101">
        <f>(F299-H299)*L299</f>
        <v>31647.399999999998</v>
      </c>
      <c r="R299" s="82">
        <f t="shared" si="180"/>
        <v>118253.44749999998</v>
      </c>
      <c r="S299" s="96"/>
      <c r="T299" s="97"/>
      <c r="U299" s="98"/>
    </row>
    <row r="300" spans="1:21" ht="31.5" customHeight="1">
      <c r="A300" s="36" t="s">
        <v>247</v>
      </c>
      <c r="B300" s="37" t="s">
        <v>248</v>
      </c>
      <c r="C300" s="16"/>
      <c r="D300" s="42"/>
      <c r="E300" s="183"/>
      <c r="F300" s="184"/>
      <c r="G300" s="184"/>
      <c r="H300" s="184"/>
      <c r="I300" s="103">
        <f>SUM(I301:I302)</f>
        <v>4195.4769999999999</v>
      </c>
      <c r="J300" s="103">
        <f>SUM(J301:J302)</f>
        <v>4391.0929999999998</v>
      </c>
      <c r="K300" s="103">
        <f t="shared" ref="K300:L300" si="215">SUM(K301:K302)</f>
        <v>4758.75</v>
      </c>
      <c r="L300" s="103">
        <f t="shared" si="215"/>
        <v>4758.75</v>
      </c>
      <c r="M300" s="82">
        <f t="shared" si="179"/>
        <v>18104.07</v>
      </c>
      <c r="N300" s="96">
        <f>SUM(N301:N302)</f>
        <v>475691.03347000002</v>
      </c>
      <c r="O300" s="101">
        <f>SUM(O301:O302)</f>
        <v>498019.65419000003</v>
      </c>
      <c r="P300" s="101">
        <f>SUM(P301:P302)</f>
        <v>561643.41500000004</v>
      </c>
      <c r="Q300" s="101">
        <f>SUM(Q301:Q302)</f>
        <v>561643.41500000004</v>
      </c>
      <c r="R300" s="82">
        <f t="shared" si="180"/>
        <v>2096997.5176600001</v>
      </c>
      <c r="S300" s="96">
        <f>'2025'!T302</f>
        <v>148743.25587547439</v>
      </c>
      <c r="T300" s="97">
        <f>Q300/3</f>
        <v>187214.47166666668</v>
      </c>
      <c r="U300" s="98">
        <f>R300+S300-T300</f>
        <v>2058526.301868808</v>
      </c>
    </row>
    <row r="301" spans="1:21" ht="30.75" customHeight="1">
      <c r="A301" s="36"/>
      <c r="B301" s="16" t="s">
        <v>332</v>
      </c>
      <c r="C301" s="16" t="s">
        <v>344</v>
      </c>
      <c r="D301" s="42" t="s">
        <v>144</v>
      </c>
      <c r="E301" s="95">
        <v>222.49</v>
      </c>
      <c r="F301" s="80">
        <v>229.9</v>
      </c>
      <c r="G301" s="80">
        <v>118.5</v>
      </c>
      <c r="H301" s="80">
        <v>123.24</v>
      </c>
      <c r="I301" s="176">
        <v>2742.55</v>
      </c>
      <c r="J301" s="100">
        <v>2864.9169999999999</v>
      </c>
      <c r="K301" s="100">
        <v>2830.25</v>
      </c>
      <c r="L301" s="100">
        <v>2830.25</v>
      </c>
      <c r="M301" s="82">
        <f t="shared" si="179"/>
        <v>11267.967000000001</v>
      </c>
      <c r="N301" s="96">
        <f>I301*(E301-G301)</f>
        <v>285197.77450000006</v>
      </c>
      <c r="O301" s="101">
        <f>J301*(E301-G301)</f>
        <v>297922.71883000003</v>
      </c>
      <c r="P301" s="101">
        <f>(F301-H301)*K301</f>
        <v>301874.46500000003</v>
      </c>
      <c r="Q301" s="101">
        <f>(F301-H301)*L301</f>
        <v>301874.46500000003</v>
      </c>
      <c r="R301" s="82">
        <f t="shared" si="180"/>
        <v>1186869.4233300001</v>
      </c>
      <c r="S301" s="96"/>
      <c r="T301" s="97"/>
      <c r="U301" s="98"/>
    </row>
    <row r="302" spans="1:21" ht="30.75" customHeight="1">
      <c r="A302" s="36"/>
      <c r="B302" s="16" t="s">
        <v>332</v>
      </c>
      <c r="C302" s="16" t="s">
        <v>345</v>
      </c>
      <c r="D302" s="42" t="s">
        <v>145</v>
      </c>
      <c r="E302" s="95">
        <v>248.43</v>
      </c>
      <c r="F302" s="80">
        <v>256.70999999999998</v>
      </c>
      <c r="G302" s="80">
        <v>117.32</v>
      </c>
      <c r="H302" s="80">
        <v>122.01</v>
      </c>
      <c r="I302" s="100">
        <v>1452.9269999999999</v>
      </c>
      <c r="J302" s="100">
        <v>1526.1759999999999</v>
      </c>
      <c r="K302" s="100">
        <v>1928.5</v>
      </c>
      <c r="L302" s="100">
        <v>1928.5</v>
      </c>
      <c r="M302" s="82">
        <f t="shared" si="179"/>
        <v>6836.1030000000001</v>
      </c>
      <c r="N302" s="96">
        <f>I302*(E302-G302)</f>
        <v>190493.25897</v>
      </c>
      <c r="O302" s="101">
        <f>J302*(E302-G302)</f>
        <v>200096.93536</v>
      </c>
      <c r="P302" s="101">
        <f>(F302-H302)*K302</f>
        <v>259768.94999999998</v>
      </c>
      <c r="Q302" s="101">
        <f>(F302-H302)*L302</f>
        <v>259768.94999999998</v>
      </c>
      <c r="R302" s="82">
        <f t="shared" si="180"/>
        <v>910128.09432999988</v>
      </c>
      <c r="S302" s="96"/>
      <c r="T302" s="97"/>
      <c r="U302" s="98"/>
    </row>
    <row r="303" spans="1:21" ht="30.75" customHeight="1">
      <c r="A303" s="36" t="s">
        <v>249</v>
      </c>
      <c r="B303" s="37" t="s">
        <v>250</v>
      </c>
      <c r="C303" s="16"/>
      <c r="D303" s="42"/>
      <c r="E303" s="183"/>
      <c r="F303" s="184"/>
      <c r="G303" s="184"/>
      <c r="H303" s="184"/>
      <c r="I303" s="103">
        <f t="shared" ref="I303:J303" si="216">SUM(I304:I305)</f>
        <v>9971.19</v>
      </c>
      <c r="J303" s="103">
        <f t="shared" si="216"/>
        <v>10193.58</v>
      </c>
      <c r="K303" s="103">
        <f t="shared" ref="K303:L303" si="217">SUM(K304:K305)</f>
        <v>9414</v>
      </c>
      <c r="L303" s="103">
        <f t="shared" si="217"/>
        <v>9414</v>
      </c>
      <c r="M303" s="82">
        <f t="shared" si="179"/>
        <v>38992.770000000004</v>
      </c>
      <c r="N303" s="95">
        <f>SUM(N304:N305)</f>
        <v>1247622.1452000001</v>
      </c>
      <c r="O303" s="80">
        <f>SUM(O304:O305)</f>
        <v>1272326.9339999999</v>
      </c>
      <c r="P303" s="80">
        <f t="shared" ref="P303:Q303" si="218">SUM(P304:P305)</f>
        <v>1290657.0075000001</v>
      </c>
      <c r="Q303" s="80">
        <f t="shared" si="218"/>
        <v>1290657.0075000001</v>
      </c>
      <c r="R303" s="82">
        <f t="shared" si="180"/>
        <v>5101263.0942000002</v>
      </c>
      <c r="S303" s="96">
        <f>'2025'!T305</f>
        <v>392692.58250000002</v>
      </c>
      <c r="T303" s="80">
        <f>Q303/3</f>
        <v>430219.0025</v>
      </c>
      <c r="U303" s="98">
        <f>R303+S303-T303</f>
        <v>5063736.6741999993</v>
      </c>
    </row>
    <row r="304" spans="1:21" ht="36" customHeight="1">
      <c r="A304" s="36"/>
      <c r="B304" s="16" t="s">
        <v>42</v>
      </c>
      <c r="C304" s="16" t="s">
        <v>251</v>
      </c>
      <c r="D304" s="42" t="s">
        <v>144</v>
      </c>
      <c r="E304" s="95">
        <v>163.81</v>
      </c>
      <c r="F304" s="80">
        <v>176.91</v>
      </c>
      <c r="G304" s="80">
        <v>46.57</v>
      </c>
      <c r="H304" s="80">
        <v>48.43</v>
      </c>
      <c r="I304" s="100">
        <v>5267.43</v>
      </c>
      <c r="J304" s="100">
        <v>5571.7</v>
      </c>
      <c r="K304" s="100">
        <v>4962.75</v>
      </c>
      <c r="L304" s="100">
        <v>4962.75</v>
      </c>
      <c r="M304" s="82">
        <f t="shared" si="179"/>
        <v>20764.63</v>
      </c>
      <c r="N304" s="96">
        <f>I304*(E304-G304)</f>
        <v>617553.49320000003</v>
      </c>
      <c r="O304" s="101">
        <f>J304*(E304-G304)</f>
        <v>653226.10800000001</v>
      </c>
      <c r="P304" s="101">
        <f>(F304-H304)*K304</f>
        <v>637614.12</v>
      </c>
      <c r="Q304" s="101">
        <f>(F304-H304)*L304</f>
        <v>637614.12</v>
      </c>
      <c r="R304" s="82">
        <f t="shared" si="180"/>
        <v>2546007.8412000001</v>
      </c>
      <c r="S304" s="96"/>
      <c r="T304" s="97"/>
      <c r="U304" s="98"/>
    </row>
    <row r="305" spans="1:21" ht="31.5" customHeight="1">
      <c r="A305" s="36"/>
      <c r="B305" s="16" t="s">
        <v>42</v>
      </c>
      <c r="C305" s="16" t="s">
        <v>251</v>
      </c>
      <c r="D305" s="42" t="s">
        <v>145</v>
      </c>
      <c r="E305" s="95">
        <v>184.98</v>
      </c>
      <c r="F305" s="80">
        <v>199.78</v>
      </c>
      <c r="G305" s="80">
        <v>51.03</v>
      </c>
      <c r="H305" s="80">
        <v>53.07</v>
      </c>
      <c r="I305" s="100">
        <v>4703.76</v>
      </c>
      <c r="J305" s="100">
        <v>4621.88</v>
      </c>
      <c r="K305" s="100">
        <v>4451.25</v>
      </c>
      <c r="L305" s="100">
        <v>4451.25</v>
      </c>
      <c r="M305" s="82">
        <f t="shared" si="179"/>
        <v>18228.14</v>
      </c>
      <c r="N305" s="96">
        <f>I305*(E305-G305)</f>
        <v>630068.652</v>
      </c>
      <c r="O305" s="101">
        <f>J305*(E305-G305)</f>
        <v>619100.826</v>
      </c>
      <c r="P305" s="101">
        <f>(F305-H305)*K305</f>
        <v>653042.88750000007</v>
      </c>
      <c r="Q305" s="101">
        <f>(F305-H305)*L305</f>
        <v>653042.88750000007</v>
      </c>
      <c r="R305" s="82">
        <f t="shared" si="180"/>
        <v>2555255.2530000005</v>
      </c>
      <c r="S305" s="96"/>
      <c r="T305" s="97"/>
      <c r="U305" s="98"/>
    </row>
    <row r="306" spans="1:21" ht="25.5" customHeight="1">
      <c r="A306" s="36" t="s">
        <v>69</v>
      </c>
      <c r="B306" s="37" t="s">
        <v>68</v>
      </c>
      <c r="C306" s="16"/>
      <c r="D306" s="42"/>
      <c r="E306" s="183"/>
      <c r="F306" s="184"/>
      <c r="G306" s="184"/>
      <c r="H306" s="184"/>
      <c r="I306" s="103">
        <f t="shared" ref="I306:L306" si="219">I307</f>
        <v>974.68000000000006</v>
      </c>
      <c r="J306" s="103">
        <f t="shared" si="219"/>
        <v>936.875</v>
      </c>
      <c r="K306" s="103">
        <f t="shared" si="219"/>
        <v>1025</v>
      </c>
      <c r="L306" s="103">
        <f t="shared" si="219"/>
        <v>1025</v>
      </c>
      <c r="M306" s="82">
        <f t="shared" si="179"/>
        <v>3961.5550000000003</v>
      </c>
      <c r="N306" s="95">
        <f>N307</f>
        <v>104242.026</v>
      </c>
      <c r="O306" s="80">
        <f>O307</f>
        <v>100198.78124999999</v>
      </c>
      <c r="P306" s="80">
        <f t="shared" ref="P306:Q306" si="220">P307</f>
        <v>112934.49999999999</v>
      </c>
      <c r="Q306" s="80">
        <f t="shared" si="220"/>
        <v>112934.49999999999</v>
      </c>
      <c r="R306" s="82">
        <f t="shared" si="180"/>
        <v>430309.80724999995</v>
      </c>
      <c r="S306" s="96">
        <f>'2025'!T308</f>
        <v>31648.045417604164</v>
      </c>
      <c r="T306" s="80">
        <f>Q306/3</f>
        <v>37644.833333333328</v>
      </c>
      <c r="U306" s="98">
        <f>R306+S306-T306</f>
        <v>424313.01933427079</v>
      </c>
    </row>
    <row r="307" spans="1:21" ht="46.5" customHeight="1">
      <c r="A307" s="36"/>
      <c r="B307" s="16" t="s">
        <v>67</v>
      </c>
      <c r="C307" s="16" t="s">
        <v>66</v>
      </c>
      <c r="D307" s="42" t="s">
        <v>175</v>
      </c>
      <c r="E307" s="95">
        <v>157.35</v>
      </c>
      <c r="F307" s="80">
        <v>162.6</v>
      </c>
      <c r="G307" s="80">
        <v>50.4</v>
      </c>
      <c r="H307" s="80">
        <v>52.42</v>
      </c>
      <c r="I307" s="100">
        <v>974.68000000000006</v>
      </c>
      <c r="J307" s="100">
        <v>936.875</v>
      </c>
      <c r="K307" s="100">
        <v>1025</v>
      </c>
      <c r="L307" s="100">
        <v>1025</v>
      </c>
      <c r="M307" s="82">
        <f t="shared" si="179"/>
        <v>3961.5550000000003</v>
      </c>
      <c r="N307" s="96">
        <f>I307*(E307-G307)</f>
        <v>104242.026</v>
      </c>
      <c r="O307" s="101">
        <f>J307*(E307-G307)</f>
        <v>100198.78124999999</v>
      </c>
      <c r="P307" s="101">
        <f>(F307-H307)*K307</f>
        <v>112934.49999999999</v>
      </c>
      <c r="Q307" s="101">
        <f>(F307-H307)*L307</f>
        <v>112934.49999999999</v>
      </c>
      <c r="R307" s="82">
        <f t="shared" si="180"/>
        <v>430309.80724999995</v>
      </c>
      <c r="S307" s="96"/>
      <c r="T307" s="97"/>
      <c r="U307" s="98"/>
    </row>
    <row r="308" spans="1:21" ht="30.75" customHeight="1">
      <c r="A308" s="36" t="s">
        <v>64</v>
      </c>
      <c r="B308" s="37" t="s">
        <v>63</v>
      </c>
      <c r="C308" s="16"/>
      <c r="D308" s="42"/>
      <c r="E308" s="183"/>
      <c r="F308" s="184"/>
      <c r="G308" s="184"/>
      <c r="H308" s="184"/>
      <c r="I308" s="103">
        <f t="shared" ref="I308:L310" si="221">SUM(I309)</f>
        <v>744.69299999999998</v>
      </c>
      <c r="J308" s="103">
        <f t="shared" si="221"/>
        <v>528.88100000000009</v>
      </c>
      <c r="K308" s="103">
        <f t="shared" si="221"/>
        <v>559.9</v>
      </c>
      <c r="L308" s="103">
        <f t="shared" si="221"/>
        <v>3873.84</v>
      </c>
      <c r="M308" s="82">
        <f t="shared" si="179"/>
        <v>5707.3140000000003</v>
      </c>
      <c r="N308" s="96">
        <f>SUM(N309)</f>
        <v>506.39124000000504</v>
      </c>
      <c r="O308" s="101">
        <f>SUM(O309)</f>
        <v>359.63908000000367</v>
      </c>
      <c r="P308" s="101">
        <f t="shared" ref="P308:Q308" si="222">SUM(P309)</f>
        <v>0</v>
      </c>
      <c r="Q308" s="101">
        <f t="shared" si="222"/>
        <v>0</v>
      </c>
      <c r="R308" s="82">
        <f t="shared" si="180"/>
        <v>866.03032000000871</v>
      </c>
      <c r="S308" s="96">
        <f>'2025'!T310</f>
        <v>0</v>
      </c>
      <c r="T308" s="97">
        <f>Q308/3</f>
        <v>0</v>
      </c>
      <c r="U308" s="98">
        <f>R308+S308-T308</f>
        <v>866.03032000000871</v>
      </c>
    </row>
    <row r="309" spans="1:21" ht="42.75" customHeight="1">
      <c r="A309" s="36"/>
      <c r="B309" s="16" t="s">
        <v>41</v>
      </c>
      <c r="C309" s="16" t="s">
        <v>11</v>
      </c>
      <c r="D309" s="42" t="s">
        <v>175</v>
      </c>
      <c r="E309" s="95">
        <v>68.78</v>
      </c>
      <c r="F309" s="80">
        <v>68.78</v>
      </c>
      <c r="G309" s="80">
        <v>68.099999999999994</v>
      </c>
      <c r="H309" s="80">
        <v>68.78</v>
      </c>
      <c r="I309" s="100">
        <v>744.69299999999998</v>
      </c>
      <c r="J309" s="100">
        <v>528.88100000000009</v>
      </c>
      <c r="K309" s="100">
        <v>559.9</v>
      </c>
      <c r="L309" s="100">
        <v>3873.84</v>
      </c>
      <c r="M309" s="82">
        <f t="shared" si="179"/>
        <v>5707.3140000000003</v>
      </c>
      <c r="N309" s="96">
        <f>I309*(E309-G309)</f>
        <v>506.39124000000504</v>
      </c>
      <c r="O309" s="101">
        <f>J309*(E309-G309)</f>
        <v>359.63908000000367</v>
      </c>
      <c r="P309" s="101">
        <f>(F309-H309)*K309</f>
        <v>0</v>
      </c>
      <c r="Q309" s="101">
        <f>(F309-H309)*L309</f>
        <v>0</v>
      </c>
      <c r="R309" s="82">
        <f t="shared" si="180"/>
        <v>866.03032000000871</v>
      </c>
      <c r="S309" s="96"/>
      <c r="T309" s="97"/>
      <c r="U309" s="98"/>
    </row>
    <row r="310" spans="1:21" ht="30.75" customHeight="1">
      <c r="A310" s="36" t="s">
        <v>350</v>
      </c>
      <c r="B310" s="37" t="s">
        <v>349</v>
      </c>
      <c r="C310" s="16"/>
      <c r="D310" s="42"/>
      <c r="E310" s="183"/>
      <c r="F310" s="184"/>
      <c r="G310" s="184"/>
      <c r="H310" s="184"/>
      <c r="I310" s="103">
        <f t="shared" si="221"/>
        <v>715.79499999999996</v>
      </c>
      <c r="J310" s="103">
        <f t="shared" si="221"/>
        <v>465.98</v>
      </c>
      <c r="K310" s="103">
        <f t="shared" si="221"/>
        <v>465.98</v>
      </c>
      <c r="L310" s="103">
        <f t="shared" si="221"/>
        <v>715.79499999999996</v>
      </c>
      <c r="M310" s="82">
        <f t="shared" si="179"/>
        <v>2363.5500000000002</v>
      </c>
      <c r="N310" s="96">
        <f>SUM(N311)</f>
        <v>486.74060000000486</v>
      </c>
      <c r="O310" s="101">
        <f>SUM(O311)</f>
        <v>316.86640000000318</v>
      </c>
      <c r="P310" s="101">
        <f t="shared" ref="P310:Q310" si="223">SUM(P311)</f>
        <v>0</v>
      </c>
      <c r="Q310" s="101">
        <f t="shared" si="223"/>
        <v>0</v>
      </c>
      <c r="R310" s="82">
        <f t="shared" si="180"/>
        <v>803.60700000000804</v>
      </c>
      <c r="S310" s="96">
        <f>'2025'!T312</f>
        <v>0</v>
      </c>
      <c r="T310" s="97">
        <f>Q310/3</f>
        <v>0</v>
      </c>
      <c r="U310" s="98">
        <f>R310+S310-T310</f>
        <v>803.60700000000804</v>
      </c>
    </row>
    <row r="311" spans="1:21" ht="43.5" customHeight="1">
      <c r="A311" s="36"/>
      <c r="B311" s="16" t="s">
        <v>41</v>
      </c>
      <c r="C311" s="16" t="s">
        <v>351</v>
      </c>
      <c r="D311" s="42" t="s">
        <v>175</v>
      </c>
      <c r="E311" s="95">
        <v>68.78</v>
      </c>
      <c r="F311" s="80">
        <v>68.78</v>
      </c>
      <c r="G311" s="80">
        <v>68.099999999999994</v>
      </c>
      <c r="H311" s="80">
        <v>68.78</v>
      </c>
      <c r="I311" s="100">
        <v>715.79499999999996</v>
      </c>
      <c r="J311" s="100">
        <v>465.98</v>
      </c>
      <c r="K311" s="100">
        <v>465.98</v>
      </c>
      <c r="L311" s="100">
        <v>715.79499999999996</v>
      </c>
      <c r="M311" s="82">
        <f t="shared" si="179"/>
        <v>2363.5500000000002</v>
      </c>
      <c r="N311" s="96">
        <f>I311*(E311-G311)</f>
        <v>486.74060000000486</v>
      </c>
      <c r="O311" s="101">
        <f>J311*(E311-G311)</f>
        <v>316.86640000000318</v>
      </c>
      <c r="P311" s="101">
        <f>(F311-H311)*K311</f>
        <v>0</v>
      </c>
      <c r="Q311" s="101">
        <f>(F311-H311)*L311</f>
        <v>0</v>
      </c>
      <c r="R311" s="82">
        <f t="shared" si="180"/>
        <v>803.60700000000804</v>
      </c>
      <c r="S311" s="96"/>
      <c r="T311" s="97"/>
      <c r="U311" s="98"/>
    </row>
    <row r="312" spans="1:21" ht="30" customHeight="1">
      <c r="A312" s="36" t="s">
        <v>266</v>
      </c>
      <c r="B312" s="37" t="s">
        <v>267</v>
      </c>
      <c r="C312" s="16"/>
      <c r="D312" s="42"/>
      <c r="E312" s="183"/>
      <c r="F312" s="184"/>
      <c r="G312" s="184"/>
      <c r="H312" s="184"/>
      <c r="I312" s="103">
        <f t="shared" ref="I312:L312" si="224">SUM(I313)</f>
        <v>28918.165000000001</v>
      </c>
      <c r="J312" s="103">
        <f t="shared" si="224"/>
        <v>30524.155999999999</v>
      </c>
      <c r="K312" s="103">
        <f t="shared" si="224"/>
        <v>33769.25</v>
      </c>
      <c r="L312" s="103">
        <f t="shared" si="224"/>
        <v>33769.25</v>
      </c>
      <c r="M312" s="82">
        <f t="shared" si="179"/>
        <v>126980.821</v>
      </c>
      <c r="N312" s="95">
        <f>SUM(N313)</f>
        <v>3403378.8388499999</v>
      </c>
      <c r="O312" s="80">
        <f>SUM(O313)</f>
        <v>3592387.91964</v>
      </c>
      <c r="P312" s="80">
        <f t="shared" ref="P312:Q312" si="225">SUM(P313)</f>
        <v>4093508.4849999999</v>
      </c>
      <c r="Q312" s="80">
        <f t="shared" si="225"/>
        <v>4093508.4849999999</v>
      </c>
      <c r="R312" s="82">
        <f t="shared" si="180"/>
        <v>15182783.728489999</v>
      </c>
      <c r="S312" s="96">
        <f>'2025'!T314</f>
        <v>1145398.7932224867</v>
      </c>
      <c r="T312" s="80">
        <f>Q312/3</f>
        <v>1364502.8283333334</v>
      </c>
      <c r="U312" s="98">
        <f>R312+S312-T312</f>
        <v>14963679.693379153</v>
      </c>
    </row>
    <row r="313" spans="1:21" ht="34.5" customHeight="1">
      <c r="A313" s="36"/>
      <c r="B313" s="16" t="s">
        <v>42</v>
      </c>
      <c r="C313" s="16" t="s">
        <v>252</v>
      </c>
      <c r="D313" s="42" t="s">
        <v>144</v>
      </c>
      <c r="E313" s="95">
        <v>175.04</v>
      </c>
      <c r="F313" s="80">
        <v>180.87</v>
      </c>
      <c r="G313" s="80">
        <v>57.35</v>
      </c>
      <c r="H313" s="80">
        <v>59.65</v>
      </c>
      <c r="I313" s="100">
        <v>28918.165000000001</v>
      </c>
      <c r="J313" s="100">
        <v>30524.155999999999</v>
      </c>
      <c r="K313" s="100">
        <v>33769.25</v>
      </c>
      <c r="L313" s="100">
        <v>33769.25</v>
      </c>
      <c r="M313" s="82">
        <f t="shared" si="179"/>
        <v>126980.821</v>
      </c>
      <c r="N313" s="96">
        <f>I313*(E313-G313)</f>
        <v>3403378.8388499999</v>
      </c>
      <c r="O313" s="101">
        <f>J313*(E313-G313)</f>
        <v>3592387.91964</v>
      </c>
      <c r="P313" s="101">
        <f>(F313-H313)*K313</f>
        <v>4093508.4849999999</v>
      </c>
      <c r="Q313" s="101">
        <f>(F313-H313)*L313</f>
        <v>4093508.4849999999</v>
      </c>
      <c r="R313" s="82">
        <f t="shared" si="180"/>
        <v>15182783.728489999</v>
      </c>
      <c r="S313" s="96"/>
      <c r="T313" s="97"/>
      <c r="U313" s="98"/>
    </row>
    <row r="314" spans="1:21" ht="30.75" customHeight="1">
      <c r="A314" s="36" t="s">
        <v>62</v>
      </c>
      <c r="B314" s="37" t="s">
        <v>59</v>
      </c>
      <c r="C314" s="16"/>
      <c r="D314" s="42"/>
      <c r="E314" s="183"/>
      <c r="F314" s="184"/>
      <c r="G314" s="184"/>
      <c r="H314" s="184"/>
      <c r="I314" s="103">
        <f t="shared" ref="I314:J314" si="226">SUM(I315:I316)</f>
        <v>7708.9239999999991</v>
      </c>
      <c r="J314" s="103">
        <f t="shared" si="226"/>
        <v>5142.0600000000004</v>
      </c>
      <c r="K314" s="103">
        <f t="shared" ref="K314:L314" si="227">SUM(K315:K316)</f>
        <v>11387.96</v>
      </c>
      <c r="L314" s="103">
        <f t="shared" si="227"/>
        <v>7035.94</v>
      </c>
      <c r="M314" s="82">
        <f t="shared" si="179"/>
        <v>31274.883999999998</v>
      </c>
      <c r="N314" s="96">
        <f>SUM(N315:N316)</f>
        <v>873247.44516999996</v>
      </c>
      <c r="O314" s="101">
        <f>SUM(O315:O316)</f>
        <v>580211.36953999999</v>
      </c>
      <c r="P314" s="101">
        <f t="shared" ref="P314:Q314" si="228">SUM(P315:P316)</f>
        <v>1472581.8988999999</v>
      </c>
      <c r="Q314" s="101">
        <f t="shared" si="228"/>
        <v>847414.56700000004</v>
      </c>
      <c r="R314" s="82">
        <f t="shared" si="180"/>
        <v>3773455.2806099998</v>
      </c>
      <c r="S314" s="96">
        <f>'2025'!T316</f>
        <v>243779.69070900316</v>
      </c>
      <c r="T314" s="97">
        <f>Q314/3</f>
        <v>282471.52233333333</v>
      </c>
      <c r="U314" s="98">
        <f>R314+S314-T314</f>
        <v>3734763.4489856698</v>
      </c>
    </row>
    <row r="315" spans="1:21" ht="40.5" customHeight="1">
      <c r="A315" s="36"/>
      <c r="B315" s="16" t="s">
        <v>61</v>
      </c>
      <c r="C315" s="16" t="s">
        <v>15</v>
      </c>
      <c r="D315" s="42" t="s">
        <v>175</v>
      </c>
      <c r="E315" s="95">
        <v>202.81</v>
      </c>
      <c r="F315" s="80">
        <v>202.81</v>
      </c>
      <c r="G315" s="80">
        <v>56.88</v>
      </c>
      <c r="H315" s="80">
        <v>59.16</v>
      </c>
      <c r="I315" s="100">
        <v>535.48900000000003</v>
      </c>
      <c r="J315" s="100">
        <v>292.54599999999999</v>
      </c>
      <c r="K315" s="100">
        <v>6600.55</v>
      </c>
      <c r="L315" s="100">
        <v>2248.54</v>
      </c>
      <c r="M315" s="82">
        <f t="shared" si="179"/>
        <v>9677.125</v>
      </c>
      <c r="N315" s="96">
        <f>I315*(E315-G315)</f>
        <v>78143.909770000013</v>
      </c>
      <c r="O315" s="101">
        <f>J315*(E315-G315)</f>
        <v>42691.237780000003</v>
      </c>
      <c r="P315" s="101">
        <f>(F315-H315)*K315</f>
        <v>948169.00750000007</v>
      </c>
      <c r="Q315" s="101">
        <f>(F315-H315)*L315</f>
        <v>323002.77100000001</v>
      </c>
      <c r="R315" s="82">
        <f t="shared" si="180"/>
        <v>1392006.9260500001</v>
      </c>
      <c r="S315" s="96"/>
      <c r="T315" s="97"/>
      <c r="U315" s="98"/>
    </row>
    <row r="316" spans="1:21" ht="39.75" customHeight="1">
      <c r="A316" s="36"/>
      <c r="B316" s="16" t="s">
        <v>42</v>
      </c>
      <c r="C316" s="16" t="s">
        <v>219</v>
      </c>
      <c r="D316" s="42" t="s">
        <v>175</v>
      </c>
      <c r="E316" s="95">
        <v>143.34</v>
      </c>
      <c r="F316" s="80">
        <v>143.34</v>
      </c>
      <c r="G316" s="80">
        <f>39/1.2</f>
        <v>32.5</v>
      </c>
      <c r="H316" s="80">
        <f>40.56/1.2</f>
        <v>33.800000000000004</v>
      </c>
      <c r="I316" s="100">
        <v>7173.4349999999995</v>
      </c>
      <c r="J316" s="100">
        <v>4849.5140000000001</v>
      </c>
      <c r="K316" s="100">
        <v>4787.41</v>
      </c>
      <c r="L316" s="100">
        <v>4787.3999999999996</v>
      </c>
      <c r="M316" s="82">
        <f t="shared" ref="M316:M344" si="229">I316+J316+K316+L316</f>
        <v>21597.758999999998</v>
      </c>
      <c r="N316" s="96">
        <f>I316*(E316-G316)</f>
        <v>795103.53539999994</v>
      </c>
      <c r="O316" s="101">
        <f>J316*(E316-G316)</f>
        <v>537520.13176000002</v>
      </c>
      <c r="P316" s="101">
        <f>(F316-H316)*K316</f>
        <v>524412.89139999996</v>
      </c>
      <c r="Q316" s="101">
        <f>(F316-H316)*L316</f>
        <v>524411.79599999997</v>
      </c>
      <c r="R316" s="82">
        <f t="shared" ref="R316:R344" si="230">N316+O316+P316+Q316</f>
        <v>2381448.3545599999</v>
      </c>
      <c r="S316" s="96"/>
      <c r="T316" s="97"/>
      <c r="U316" s="98"/>
    </row>
    <row r="317" spans="1:21" ht="31.5" customHeight="1">
      <c r="A317" s="36" t="s">
        <v>253</v>
      </c>
      <c r="B317" s="37" t="s">
        <v>254</v>
      </c>
      <c r="C317" s="16"/>
      <c r="D317" s="42"/>
      <c r="E317" s="183"/>
      <c r="F317" s="184"/>
      <c r="G317" s="184"/>
      <c r="H317" s="184"/>
      <c r="I317" s="103">
        <f t="shared" ref="I317:L317" si="231">SUM(I318)</f>
        <v>19872.800000000003</v>
      </c>
      <c r="J317" s="103">
        <f t="shared" si="231"/>
        <v>19859.800000000003</v>
      </c>
      <c r="K317" s="103">
        <f t="shared" si="231"/>
        <v>19907.5</v>
      </c>
      <c r="L317" s="103">
        <f t="shared" si="231"/>
        <v>19907.5</v>
      </c>
      <c r="M317" s="82">
        <f t="shared" si="229"/>
        <v>79547.600000000006</v>
      </c>
      <c r="N317" s="95">
        <f>SUM(N318)</f>
        <v>554053.66399999999</v>
      </c>
      <c r="O317" s="80">
        <f>SUM(O318)</f>
        <v>553691.22400000005</v>
      </c>
      <c r="P317" s="80">
        <f t="shared" ref="P317:Q317" si="232">SUM(P318)</f>
        <v>566368.375</v>
      </c>
      <c r="Q317" s="80">
        <f t="shared" si="232"/>
        <v>566368.375</v>
      </c>
      <c r="R317" s="82">
        <f t="shared" si="230"/>
        <v>2240481.6380000003</v>
      </c>
      <c r="S317" s="96">
        <f>'2025'!T319</f>
        <v>135588.87200988122</v>
      </c>
      <c r="T317" s="80">
        <f>Q317/3</f>
        <v>188789.45833333334</v>
      </c>
      <c r="U317" s="98">
        <f>R317+S317-T317</f>
        <v>2187281.0516765481</v>
      </c>
    </row>
    <row r="318" spans="1:21" ht="38.25" customHeight="1">
      <c r="A318" s="36"/>
      <c r="B318" s="16" t="s">
        <v>42</v>
      </c>
      <c r="C318" s="16" t="s">
        <v>252</v>
      </c>
      <c r="D318" s="42" t="s">
        <v>145</v>
      </c>
      <c r="E318" s="95">
        <v>81.83</v>
      </c>
      <c r="F318" s="80">
        <v>84.56</v>
      </c>
      <c r="G318" s="80">
        <v>53.95</v>
      </c>
      <c r="H318" s="80">
        <v>56.11</v>
      </c>
      <c r="I318" s="100">
        <v>19872.800000000003</v>
      </c>
      <c r="J318" s="100">
        <v>19859.800000000003</v>
      </c>
      <c r="K318" s="100">
        <v>19907.5</v>
      </c>
      <c r="L318" s="100">
        <v>19907.5</v>
      </c>
      <c r="M318" s="82">
        <f t="shared" si="229"/>
        <v>79547.600000000006</v>
      </c>
      <c r="N318" s="96">
        <f>I318*(E318-G318)</f>
        <v>554053.66399999999</v>
      </c>
      <c r="O318" s="101">
        <f>J318*(E318-G318)</f>
        <v>553691.22400000005</v>
      </c>
      <c r="P318" s="101">
        <f>(F318-H318)*K318</f>
        <v>566368.375</v>
      </c>
      <c r="Q318" s="101">
        <f>(F318-H318)*L318</f>
        <v>566368.375</v>
      </c>
      <c r="R318" s="82">
        <f t="shared" si="230"/>
        <v>2240481.6380000003</v>
      </c>
      <c r="S318" s="96"/>
      <c r="T318" s="97"/>
      <c r="U318" s="98"/>
    </row>
    <row r="319" spans="1:21" ht="32.25" customHeight="1">
      <c r="A319" s="36" t="s">
        <v>58</v>
      </c>
      <c r="B319" s="37" t="s">
        <v>57</v>
      </c>
      <c r="C319" s="16"/>
      <c r="D319" s="42"/>
      <c r="E319" s="183"/>
      <c r="F319" s="184"/>
      <c r="G319" s="184"/>
      <c r="H319" s="184"/>
      <c r="I319" s="103">
        <f>SUM(I320:I322)</f>
        <v>5229.1689999999999</v>
      </c>
      <c r="J319" s="103">
        <f>SUM(J320:J322)</f>
        <v>5314.701</v>
      </c>
      <c r="K319" s="103">
        <f t="shared" ref="K319:L319" si="233">SUM(K320:K322)</f>
        <v>5623.0500000000011</v>
      </c>
      <c r="L319" s="103">
        <f t="shared" si="233"/>
        <v>6030.2390000000005</v>
      </c>
      <c r="M319" s="82">
        <f t="shared" si="229"/>
        <v>22197.159</v>
      </c>
      <c r="N319" s="95">
        <f>SUM(N320:N322)</f>
        <v>854373.99534999975</v>
      </c>
      <c r="O319" s="80">
        <f>SUM(O320:O322)</f>
        <v>867086.0919</v>
      </c>
      <c r="P319" s="80">
        <f t="shared" ref="P319:Q319" si="234">SUM(P320:P322)</f>
        <v>939982.49463999993</v>
      </c>
      <c r="Q319" s="80">
        <f t="shared" si="234"/>
        <v>1024798.2671299999</v>
      </c>
      <c r="R319" s="82">
        <f t="shared" si="230"/>
        <v>3686240.8490200001</v>
      </c>
      <c r="S319" s="96">
        <f>'2025'!T321</f>
        <v>279432.19092010771</v>
      </c>
      <c r="T319" s="80">
        <f>Q319/3</f>
        <v>341599.42237666663</v>
      </c>
      <c r="U319" s="98">
        <f>R319+S319-T319</f>
        <v>3624073.6175634409</v>
      </c>
    </row>
    <row r="320" spans="1:21" ht="30.75" customHeight="1">
      <c r="A320" s="36"/>
      <c r="B320" s="16" t="s">
        <v>56</v>
      </c>
      <c r="C320" s="16" t="s">
        <v>337</v>
      </c>
      <c r="D320" s="42" t="s">
        <v>272</v>
      </c>
      <c r="E320" s="95">
        <v>271.14999999999998</v>
      </c>
      <c r="F320" s="80">
        <v>280.19</v>
      </c>
      <c r="G320" s="80">
        <v>123</v>
      </c>
      <c r="H320" s="80">
        <v>127.92</v>
      </c>
      <c r="I320" s="100">
        <v>4712.3689999999997</v>
      </c>
      <c r="J320" s="100">
        <v>4797.3760000000002</v>
      </c>
      <c r="K320" s="100">
        <v>5097.0730000000003</v>
      </c>
      <c r="L320" s="100">
        <v>5361.1890000000003</v>
      </c>
      <c r="M320" s="82">
        <f t="shared" si="229"/>
        <v>19968.006999999998</v>
      </c>
      <c r="N320" s="96">
        <f>I320*(E320-G320)</f>
        <v>698137.46734999982</v>
      </c>
      <c r="O320" s="101">
        <f>J320*(E320-G320)</f>
        <v>710731.25439999998</v>
      </c>
      <c r="P320" s="101">
        <f>(F320-H320)*K320</f>
        <v>776131.30570999999</v>
      </c>
      <c r="Q320" s="101">
        <f>(F320-H320)*L320</f>
        <v>816348.24902999995</v>
      </c>
      <c r="R320" s="82">
        <f t="shared" si="230"/>
        <v>3001348.2764899996</v>
      </c>
      <c r="S320" s="96"/>
      <c r="T320" s="97"/>
      <c r="U320" s="98"/>
    </row>
    <row r="321" spans="1:21" ht="30.75" customHeight="1">
      <c r="A321" s="36"/>
      <c r="B321" s="16" t="s">
        <v>56</v>
      </c>
      <c r="C321" s="16" t="s">
        <v>255</v>
      </c>
      <c r="D321" s="42" t="s">
        <v>272</v>
      </c>
      <c r="E321" s="95">
        <v>433.06</v>
      </c>
      <c r="F321" s="80">
        <v>447.49</v>
      </c>
      <c r="G321" s="80">
        <v>123</v>
      </c>
      <c r="H321" s="80">
        <v>127.92</v>
      </c>
      <c r="I321" s="100">
        <v>444.8</v>
      </c>
      <c r="J321" s="100">
        <v>444.52500000000003</v>
      </c>
      <c r="K321" s="100">
        <v>452.24299999999999</v>
      </c>
      <c r="L321" s="100">
        <v>575.76499999999999</v>
      </c>
      <c r="M321" s="82">
        <f t="shared" si="229"/>
        <v>1917.3330000000001</v>
      </c>
      <c r="N321" s="96">
        <f>I321*(E321-G321)</f>
        <v>137914.68799999999</v>
      </c>
      <c r="O321" s="101">
        <f>J321*(E321-G321)</f>
        <v>137829.42150000003</v>
      </c>
      <c r="P321" s="101">
        <f>(F321-H321)*K321</f>
        <v>144523.29551</v>
      </c>
      <c r="Q321" s="101">
        <f>(F321-H321)*L321</f>
        <v>183997.22104999999</v>
      </c>
      <c r="R321" s="82">
        <f t="shared" si="230"/>
        <v>604264.62605999992</v>
      </c>
      <c r="S321" s="96"/>
      <c r="T321" s="97"/>
      <c r="U321" s="98"/>
    </row>
    <row r="322" spans="1:21" ht="30.75" customHeight="1">
      <c r="A322" s="36"/>
      <c r="B322" s="16" t="s">
        <v>56</v>
      </c>
      <c r="C322" s="16" t="s">
        <v>338</v>
      </c>
      <c r="D322" s="42" t="s">
        <v>272</v>
      </c>
      <c r="E322" s="95">
        <v>377.47</v>
      </c>
      <c r="F322" s="80">
        <v>390.05</v>
      </c>
      <c r="G322" s="80">
        <v>123</v>
      </c>
      <c r="H322" s="80">
        <v>127.92</v>
      </c>
      <c r="I322" s="100">
        <v>72</v>
      </c>
      <c r="J322" s="100">
        <v>72.8</v>
      </c>
      <c r="K322" s="100">
        <v>73.733999999999995</v>
      </c>
      <c r="L322" s="100">
        <v>93.284999999999997</v>
      </c>
      <c r="M322" s="82">
        <f t="shared" si="229"/>
        <v>311.81899999999996</v>
      </c>
      <c r="N322" s="96">
        <f>I322*(E322-G322)</f>
        <v>18321.840000000004</v>
      </c>
      <c r="O322" s="101">
        <f>J322*(E322-G322)</f>
        <v>18525.416000000001</v>
      </c>
      <c r="P322" s="101">
        <f>(F322-H322)*K322</f>
        <v>19327.893419999997</v>
      </c>
      <c r="Q322" s="101">
        <f>(F322-H322)*L322</f>
        <v>24452.797049999997</v>
      </c>
      <c r="R322" s="82">
        <f t="shared" si="230"/>
        <v>80627.946469999995</v>
      </c>
      <c r="S322" s="96"/>
      <c r="T322" s="97"/>
      <c r="U322" s="98"/>
    </row>
    <row r="323" spans="1:21" ht="32.25" customHeight="1">
      <c r="A323" s="36" t="s">
        <v>53</v>
      </c>
      <c r="B323" s="37" t="s">
        <v>52</v>
      </c>
      <c r="C323" s="16"/>
      <c r="D323" s="42"/>
      <c r="E323" s="183"/>
      <c r="F323" s="184"/>
      <c r="G323" s="184"/>
      <c r="H323" s="184"/>
      <c r="I323" s="103">
        <f t="shared" ref="I323:K323" si="235">SUM(I324)</f>
        <v>25618.68</v>
      </c>
      <c r="J323" s="103">
        <f t="shared" si="235"/>
        <v>18676.892999999996</v>
      </c>
      <c r="K323" s="103">
        <f t="shared" si="235"/>
        <v>16872</v>
      </c>
      <c r="L323" s="103">
        <f>SUM(L324)</f>
        <v>16872</v>
      </c>
      <c r="M323" s="82">
        <f t="shared" si="229"/>
        <v>78039.573000000004</v>
      </c>
      <c r="N323" s="95">
        <f>SUM(N324)</f>
        <v>889224.3827999999</v>
      </c>
      <c r="O323" s="80">
        <f>SUM(O324)</f>
        <v>648274.95602999977</v>
      </c>
      <c r="P323" s="80">
        <f t="shared" ref="P323:Q323" si="236">SUM(P324)</f>
        <v>597100.07999999973</v>
      </c>
      <c r="Q323" s="80">
        <f t="shared" si="236"/>
        <v>597100.07999999973</v>
      </c>
      <c r="R323" s="82">
        <f t="shared" si="230"/>
        <v>2731699.498829999</v>
      </c>
      <c r="S323" s="96">
        <f>'2025'!T325</f>
        <v>140440.234814</v>
      </c>
      <c r="T323" s="80">
        <f>Q323/3</f>
        <v>199033.3599999999</v>
      </c>
      <c r="U323" s="98">
        <f>R323+S323-T323</f>
        <v>2673106.373643999</v>
      </c>
    </row>
    <row r="324" spans="1:21" ht="30.75" customHeight="1">
      <c r="A324" s="36"/>
      <c r="B324" s="16" t="s">
        <v>70</v>
      </c>
      <c r="C324" s="16" t="s">
        <v>327</v>
      </c>
      <c r="D324" s="42" t="s">
        <v>175</v>
      </c>
      <c r="E324" s="95">
        <v>107</v>
      </c>
      <c r="F324" s="80">
        <v>110.57</v>
      </c>
      <c r="G324" s="80">
        <v>72.290000000000006</v>
      </c>
      <c r="H324" s="80">
        <v>75.180000000000007</v>
      </c>
      <c r="I324" s="100">
        <v>25618.68</v>
      </c>
      <c r="J324" s="100">
        <v>18676.892999999996</v>
      </c>
      <c r="K324" s="100">
        <v>16872</v>
      </c>
      <c r="L324" s="100">
        <v>16872</v>
      </c>
      <c r="M324" s="82">
        <f t="shared" si="229"/>
        <v>78039.573000000004</v>
      </c>
      <c r="N324" s="96">
        <f>I324*(E324-G324)</f>
        <v>889224.3827999999</v>
      </c>
      <c r="O324" s="101">
        <f>J324*(E324-G324)</f>
        <v>648274.95602999977</v>
      </c>
      <c r="P324" s="101">
        <f>(F324-H324)*K324</f>
        <v>597100.07999999973</v>
      </c>
      <c r="Q324" s="101">
        <f>(F324-H324)*L324</f>
        <v>597100.07999999973</v>
      </c>
      <c r="R324" s="82">
        <f t="shared" si="230"/>
        <v>2731699.498829999</v>
      </c>
      <c r="S324" s="96"/>
      <c r="T324" s="97"/>
      <c r="U324" s="98"/>
    </row>
    <row r="325" spans="1:21" ht="32.25" customHeight="1">
      <c r="A325" s="36" t="s">
        <v>273</v>
      </c>
      <c r="B325" s="37" t="s">
        <v>274</v>
      </c>
      <c r="C325" s="16"/>
      <c r="D325" s="42"/>
      <c r="E325" s="183"/>
      <c r="F325" s="184"/>
      <c r="G325" s="184"/>
      <c r="H325" s="184"/>
      <c r="I325" s="103">
        <f>SUM(I326:I333)</f>
        <v>38264.296000000002</v>
      </c>
      <c r="J325" s="103">
        <f>SUM(J326:J333)</f>
        <v>47971.826000000008</v>
      </c>
      <c r="K325" s="103">
        <f t="shared" ref="K325:L325" si="237">SUM(K326:K333)</f>
        <v>31858.702000000001</v>
      </c>
      <c r="L325" s="103">
        <f t="shared" si="237"/>
        <v>34716.256999999998</v>
      </c>
      <c r="M325" s="82">
        <f t="shared" si="229"/>
        <v>152811.08100000001</v>
      </c>
      <c r="N325" s="95">
        <f>SUM(N326:N333)</f>
        <v>67376343.290197998</v>
      </c>
      <c r="O325" s="80">
        <f>SUM(O326:O333)</f>
        <v>78987510.675750017</v>
      </c>
      <c r="P325" s="80">
        <f>SUM(P326:P333)</f>
        <v>56895552.558579996</v>
      </c>
      <c r="Q325" s="80">
        <f>SUM(Q326:Q333)</f>
        <v>62357369.462930009</v>
      </c>
      <c r="R325" s="82">
        <f t="shared" si="230"/>
        <v>265616775.98745805</v>
      </c>
      <c r="S325" s="96">
        <f>'2025'!T327</f>
        <v>17842648.528295573</v>
      </c>
      <c r="T325" s="80">
        <f>Q325/3</f>
        <v>20785789.820976671</v>
      </c>
      <c r="U325" s="98">
        <f>R325+S325-T325</f>
        <v>262673634.69477695</v>
      </c>
    </row>
    <row r="326" spans="1:21" ht="57.75" customHeight="1">
      <c r="A326" s="36"/>
      <c r="B326" s="16" t="s">
        <v>10</v>
      </c>
      <c r="C326" s="50" t="s">
        <v>326</v>
      </c>
      <c r="D326" s="42" t="s">
        <v>179</v>
      </c>
      <c r="E326" s="95">
        <v>27698.17</v>
      </c>
      <c r="F326" s="80">
        <v>28620.91</v>
      </c>
      <c r="G326" s="80">
        <v>2802.95</v>
      </c>
      <c r="H326" s="80">
        <v>2915.07</v>
      </c>
      <c r="I326" s="100">
        <v>373.86099999999999</v>
      </c>
      <c r="J326" s="100">
        <v>373.03800000000001</v>
      </c>
      <c r="K326" s="100">
        <v>283.36799999999999</v>
      </c>
      <c r="L326" s="100">
        <v>397.98200000000003</v>
      </c>
      <c r="M326" s="82">
        <f t="shared" si="229"/>
        <v>1428.249</v>
      </c>
      <c r="N326" s="96">
        <f t="shared" ref="N326:N333" si="238">I326*(E326-G326)</f>
        <v>9307351.844419999</v>
      </c>
      <c r="O326" s="101">
        <f t="shared" ref="O326:O333" si="239">J326*(E326-G326)</f>
        <v>9286863.0783599988</v>
      </c>
      <c r="P326" s="101">
        <f t="shared" ref="P326:P333" si="240">(F326-H326)*K326</f>
        <v>7284212.4691199996</v>
      </c>
      <c r="Q326" s="101">
        <f t="shared" ref="Q326:Q333" si="241">(F326-H326)*L326</f>
        <v>10230461.614880001</v>
      </c>
      <c r="R326" s="82">
        <f t="shared" si="230"/>
        <v>36108889.006779999</v>
      </c>
      <c r="S326" s="96"/>
      <c r="T326" s="97"/>
      <c r="U326" s="98"/>
    </row>
    <row r="327" spans="1:21" ht="57.75" customHeight="1">
      <c r="A327" s="36"/>
      <c r="B327" s="16" t="s">
        <v>10</v>
      </c>
      <c r="C327" s="50" t="s">
        <v>326</v>
      </c>
      <c r="D327" s="42" t="s">
        <v>175</v>
      </c>
      <c r="E327" s="95">
        <v>373.25</v>
      </c>
      <c r="F327" s="80">
        <v>461.52</v>
      </c>
      <c r="G327" s="80">
        <v>61.42</v>
      </c>
      <c r="H327" s="80">
        <v>63.87</v>
      </c>
      <c r="I327" s="100">
        <v>6138.7240000000002</v>
      </c>
      <c r="J327" s="100">
        <v>6463.4390000000003</v>
      </c>
      <c r="K327" s="100">
        <v>4653</v>
      </c>
      <c r="L327" s="100">
        <v>6535</v>
      </c>
      <c r="M327" s="82">
        <f t="shared" si="229"/>
        <v>23790.163</v>
      </c>
      <c r="N327" s="96">
        <f t="shared" si="238"/>
        <v>1914238.30492</v>
      </c>
      <c r="O327" s="101">
        <f t="shared" si="239"/>
        <v>2015494.18337</v>
      </c>
      <c r="P327" s="101">
        <f t="shared" si="240"/>
        <v>1850265.45</v>
      </c>
      <c r="Q327" s="101">
        <f t="shared" si="241"/>
        <v>2598642.75</v>
      </c>
      <c r="R327" s="82">
        <f t="shared" si="230"/>
        <v>8378640.68829</v>
      </c>
      <c r="S327" s="96"/>
      <c r="T327" s="97"/>
      <c r="U327" s="98"/>
    </row>
    <row r="328" spans="1:21" ht="45" customHeight="1">
      <c r="A328" s="36"/>
      <c r="B328" s="16" t="s">
        <v>10</v>
      </c>
      <c r="C328" s="50" t="s">
        <v>275</v>
      </c>
      <c r="D328" s="42" t="s">
        <v>179</v>
      </c>
      <c r="E328" s="95">
        <v>34739.97</v>
      </c>
      <c r="F328" s="80">
        <v>35897.31</v>
      </c>
      <c r="G328" s="80">
        <v>2802.95</v>
      </c>
      <c r="H328" s="80">
        <v>2915.07</v>
      </c>
      <c r="I328" s="100">
        <v>1506.2449999999999</v>
      </c>
      <c r="J328" s="100">
        <v>1446.5120000000002</v>
      </c>
      <c r="K328" s="100">
        <v>1089.99</v>
      </c>
      <c r="L328" s="100">
        <v>1152.6500000000001</v>
      </c>
      <c r="M328" s="82">
        <f t="shared" si="229"/>
        <v>5195.3970000000008</v>
      </c>
      <c r="N328" s="96">
        <f t="shared" si="238"/>
        <v>48104976.689899996</v>
      </c>
      <c r="O328" s="101">
        <f t="shared" si="239"/>
        <v>46197282.674240008</v>
      </c>
      <c r="P328" s="101">
        <f t="shared" si="240"/>
        <v>35950311.777599998</v>
      </c>
      <c r="Q328" s="101">
        <f t="shared" si="241"/>
        <v>38016978.935999997</v>
      </c>
      <c r="R328" s="82">
        <f t="shared" si="230"/>
        <v>168269550.07773998</v>
      </c>
      <c r="S328" s="96"/>
      <c r="T328" s="97"/>
      <c r="U328" s="98"/>
    </row>
    <row r="329" spans="1:21" ht="45" customHeight="1">
      <c r="A329" s="36"/>
      <c r="B329" s="16" t="s">
        <v>10</v>
      </c>
      <c r="C329" s="50" t="s">
        <v>275</v>
      </c>
      <c r="D329" s="42" t="s">
        <v>175</v>
      </c>
      <c r="E329" s="95">
        <v>98.41</v>
      </c>
      <c r="F329" s="80">
        <v>107.47</v>
      </c>
      <c r="G329" s="80">
        <v>61.42</v>
      </c>
      <c r="H329" s="80">
        <v>63.87</v>
      </c>
      <c r="I329" s="100">
        <v>24982.934999999998</v>
      </c>
      <c r="J329" s="100">
        <v>24046.008000000002</v>
      </c>
      <c r="K329" s="100">
        <v>17898</v>
      </c>
      <c r="L329" s="100">
        <v>18927</v>
      </c>
      <c r="M329" s="82">
        <f t="shared" si="229"/>
        <v>85853.942999999999</v>
      </c>
      <c r="N329" s="96">
        <f t="shared" si="238"/>
        <v>924118.76564999984</v>
      </c>
      <c r="O329" s="101">
        <f t="shared" si="239"/>
        <v>889461.83591999998</v>
      </c>
      <c r="P329" s="101">
        <f t="shared" si="240"/>
        <v>780352.8</v>
      </c>
      <c r="Q329" s="101">
        <f t="shared" si="241"/>
        <v>825217.20000000007</v>
      </c>
      <c r="R329" s="82">
        <f t="shared" si="230"/>
        <v>3419150.6015699999</v>
      </c>
      <c r="S329" s="96"/>
      <c r="T329" s="97"/>
      <c r="U329" s="98"/>
    </row>
    <row r="330" spans="1:21" ht="45" customHeight="1">
      <c r="A330" s="36"/>
      <c r="B330" s="16" t="s">
        <v>10</v>
      </c>
      <c r="C330" s="50" t="s">
        <v>355</v>
      </c>
      <c r="D330" s="42" t="s">
        <v>179</v>
      </c>
      <c r="E330" s="95">
        <v>24731.86</v>
      </c>
      <c r="F330" s="80">
        <v>25555.78</v>
      </c>
      <c r="G330" s="80">
        <v>2802.95</v>
      </c>
      <c r="H330" s="80">
        <v>2915.07</v>
      </c>
      <c r="I330" s="100">
        <v>240.70699999999999</v>
      </c>
      <c r="J330" s="100">
        <v>823.39600000000007</v>
      </c>
      <c r="K330" s="100">
        <v>380.74700000000001</v>
      </c>
      <c r="L330" s="100">
        <v>374.17</v>
      </c>
      <c r="M330" s="82">
        <f t="shared" si="229"/>
        <v>1819.0200000000002</v>
      </c>
      <c r="N330" s="96">
        <f t="shared" si="238"/>
        <v>5278442.13937</v>
      </c>
      <c r="O330" s="101">
        <f t="shared" si="239"/>
        <v>18056176.778360002</v>
      </c>
      <c r="P330" s="101">
        <f t="shared" si="240"/>
        <v>8620382.4103699997</v>
      </c>
      <c r="Q330" s="101">
        <f t="shared" si="241"/>
        <v>8471474.4606999997</v>
      </c>
      <c r="R330" s="82">
        <f t="shared" si="230"/>
        <v>40426475.788800001</v>
      </c>
      <c r="S330" s="96"/>
      <c r="T330" s="97"/>
      <c r="U330" s="98"/>
    </row>
    <row r="331" spans="1:21" ht="45" customHeight="1">
      <c r="A331" s="36"/>
      <c r="B331" s="16" t="s">
        <v>10</v>
      </c>
      <c r="C331" s="50" t="s">
        <v>355</v>
      </c>
      <c r="D331" s="42" t="s">
        <v>175</v>
      </c>
      <c r="E331" s="95">
        <v>98.412000000000006</v>
      </c>
      <c r="F331" s="80">
        <v>107.47</v>
      </c>
      <c r="G331" s="80">
        <v>61.42</v>
      </c>
      <c r="H331" s="80">
        <v>63.87</v>
      </c>
      <c r="I331" s="100">
        <v>3952.5039999999999</v>
      </c>
      <c r="J331" s="100">
        <v>13520.455</v>
      </c>
      <c r="K331" s="100">
        <v>6252.0110000000004</v>
      </c>
      <c r="L331" s="100">
        <v>6144.0050000000001</v>
      </c>
      <c r="M331" s="82">
        <f t="shared" si="229"/>
        <v>29868.975000000002</v>
      </c>
      <c r="N331" s="96">
        <f t="shared" si="238"/>
        <v>146211.02796800001</v>
      </c>
      <c r="O331" s="101">
        <f t="shared" si="239"/>
        <v>500148.67136000004</v>
      </c>
      <c r="P331" s="101">
        <f t="shared" si="240"/>
        <v>272587.67960000003</v>
      </c>
      <c r="Q331" s="101">
        <f t="shared" si="241"/>
        <v>267878.61800000002</v>
      </c>
      <c r="R331" s="82">
        <f t="shared" si="230"/>
        <v>1186825.9969280001</v>
      </c>
      <c r="S331" s="96"/>
      <c r="T331" s="97"/>
      <c r="U331" s="98"/>
    </row>
    <row r="332" spans="1:21" ht="45" customHeight="1">
      <c r="A332" s="36"/>
      <c r="B332" s="16" t="s">
        <v>356</v>
      </c>
      <c r="C332" s="50" t="s">
        <v>357</v>
      </c>
      <c r="D332" s="42" t="s">
        <v>175</v>
      </c>
      <c r="E332" s="95">
        <v>175.04</v>
      </c>
      <c r="F332" s="80">
        <v>180.87</v>
      </c>
      <c r="G332" s="80">
        <v>57.35</v>
      </c>
      <c r="H332" s="80">
        <v>59.65</v>
      </c>
      <c r="I332" s="100">
        <v>1000.581</v>
      </c>
      <c r="J332" s="100">
        <v>1216.5339999999999</v>
      </c>
      <c r="K332" s="100">
        <v>1217.915</v>
      </c>
      <c r="L332" s="100">
        <v>1109.2449999999999</v>
      </c>
      <c r="M332" s="82">
        <f t="shared" si="229"/>
        <v>4544.2749999999996</v>
      </c>
      <c r="N332" s="96">
        <f t="shared" si="238"/>
        <v>117758.37789</v>
      </c>
      <c r="O332" s="101">
        <f t="shared" si="239"/>
        <v>143173.88645999998</v>
      </c>
      <c r="P332" s="101">
        <f t="shared" si="240"/>
        <v>147635.6563</v>
      </c>
      <c r="Q332" s="101">
        <f t="shared" si="241"/>
        <v>134462.6789</v>
      </c>
      <c r="R332" s="82">
        <f t="shared" si="230"/>
        <v>543030.59954999993</v>
      </c>
      <c r="S332" s="96"/>
      <c r="T332" s="97"/>
      <c r="U332" s="98"/>
    </row>
    <row r="333" spans="1:21" ht="45" customHeight="1">
      <c r="A333" s="36"/>
      <c r="B333" s="16" t="s">
        <v>356</v>
      </c>
      <c r="C333" s="50" t="s">
        <v>357</v>
      </c>
      <c r="D333" s="42" t="s">
        <v>179</v>
      </c>
      <c r="E333" s="95">
        <v>25835.67</v>
      </c>
      <c r="F333" s="80">
        <v>26696.36</v>
      </c>
      <c r="G333" s="80">
        <v>2802.95</v>
      </c>
      <c r="H333" s="80">
        <v>2915.07</v>
      </c>
      <c r="I333" s="100">
        <v>68.739000000000004</v>
      </c>
      <c r="J333" s="100">
        <v>82.444000000000003</v>
      </c>
      <c r="K333" s="100">
        <v>83.671000000000006</v>
      </c>
      <c r="L333" s="100">
        <v>76.204999999999998</v>
      </c>
      <c r="M333" s="82">
        <f t="shared" si="229"/>
        <v>311.05899999999997</v>
      </c>
      <c r="N333" s="96">
        <f t="shared" si="238"/>
        <v>1583246.14008</v>
      </c>
      <c r="O333" s="101">
        <f t="shared" si="239"/>
        <v>1898909.5676799999</v>
      </c>
      <c r="P333" s="101">
        <f t="shared" si="240"/>
        <v>1989804.3155900002</v>
      </c>
      <c r="Q333" s="101">
        <f t="shared" si="241"/>
        <v>1812253.2044500001</v>
      </c>
      <c r="R333" s="82">
        <f t="shared" si="230"/>
        <v>7284213.2278000005</v>
      </c>
      <c r="S333" s="96"/>
      <c r="T333" s="97"/>
      <c r="U333" s="98"/>
    </row>
    <row r="334" spans="1:21" ht="27.75" customHeight="1">
      <c r="A334" s="36" t="s">
        <v>50</v>
      </c>
      <c r="B334" s="37" t="s">
        <v>49</v>
      </c>
      <c r="C334" s="16"/>
      <c r="D334" s="42"/>
      <c r="E334" s="183"/>
      <c r="F334" s="184"/>
      <c r="G334" s="184"/>
      <c r="H334" s="184"/>
      <c r="I334" s="103">
        <f>SUM(I335:I336)</f>
        <v>42104.707999999999</v>
      </c>
      <c r="J334" s="103">
        <f>SUM(J335:J336)</f>
        <v>36418.953000000001</v>
      </c>
      <c r="K334" s="103">
        <f t="shared" ref="K334:L334" si="242">SUM(K335:K336)</f>
        <v>36683</v>
      </c>
      <c r="L334" s="103">
        <f t="shared" si="242"/>
        <v>43566</v>
      </c>
      <c r="M334" s="82">
        <f t="shared" si="229"/>
        <v>158772.66099999999</v>
      </c>
      <c r="N334" s="96">
        <f>SUM(N335:N336)</f>
        <v>1519826.0614700003</v>
      </c>
      <c r="O334" s="101">
        <f>SUM(O335:O336)</f>
        <v>1357994.09889</v>
      </c>
      <c r="P334" s="101">
        <f t="shared" ref="P334:Q334" si="243">SUM(P335:P336)</f>
        <v>1590558.35</v>
      </c>
      <c r="Q334" s="101">
        <f t="shared" si="243"/>
        <v>1938275.98</v>
      </c>
      <c r="R334" s="82">
        <f t="shared" si="230"/>
        <v>6406654.4903600011</v>
      </c>
      <c r="S334" s="96">
        <f>'2025'!T336</f>
        <v>369494.95819984516</v>
      </c>
      <c r="T334" s="97">
        <f>Q334/3</f>
        <v>646091.99333333329</v>
      </c>
      <c r="U334" s="98">
        <f>R334+S334-T334</f>
        <v>6130057.4552265136</v>
      </c>
    </row>
    <row r="335" spans="1:21" ht="42.75" customHeight="1">
      <c r="A335" s="36"/>
      <c r="B335" s="16" t="s">
        <v>10</v>
      </c>
      <c r="C335" s="16" t="s">
        <v>324</v>
      </c>
      <c r="D335" s="42" t="s">
        <v>175</v>
      </c>
      <c r="E335" s="95">
        <v>311.04000000000002</v>
      </c>
      <c r="F335" s="80">
        <v>384.6</v>
      </c>
      <c r="G335" s="80">
        <v>51.18</v>
      </c>
      <c r="H335" s="80">
        <v>53.23</v>
      </c>
      <c r="I335" s="100">
        <v>968.16099999999994</v>
      </c>
      <c r="J335" s="100">
        <v>1026.93</v>
      </c>
      <c r="K335" s="100">
        <v>874</v>
      </c>
      <c r="L335" s="100">
        <v>1205</v>
      </c>
      <c r="M335" s="82">
        <f t="shared" si="229"/>
        <v>4074.0909999999999</v>
      </c>
      <c r="N335" s="96">
        <f>I335*(E335-G335)</f>
        <v>251586.31745999999</v>
      </c>
      <c r="O335" s="101">
        <f>J335*(E335-G335)</f>
        <v>266858.02980000002</v>
      </c>
      <c r="P335" s="101">
        <f>(F335-H335)*K335</f>
        <v>289617.38</v>
      </c>
      <c r="Q335" s="101">
        <f>(F335-H335)*L335</f>
        <v>399300.85</v>
      </c>
      <c r="R335" s="82">
        <f t="shared" si="230"/>
        <v>1207362.5772600002</v>
      </c>
      <c r="S335" s="96"/>
      <c r="T335" s="97"/>
      <c r="U335" s="98"/>
    </row>
    <row r="336" spans="1:21" ht="42.75" customHeight="1">
      <c r="A336" s="36"/>
      <c r="B336" s="16" t="s">
        <v>10</v>
      </c>
      <c r="C336" s="16" t="s">
        <v>325</v>
      </c>
      <c r="D336" s="42" t="s">
        <v>175</v>
      </c>
      <c r="E336" s="95">
        <v>82.01</v>
      </c>
      <c r="F336" s="80">
        <v>89.56</v>
      </c>
      <c r="G336" s="80">
        <v>51.18</v>
      </c>
      <c r="H336" s="80">
        <v>53.23</v>
      </c>
      <c r="I336" s="100">
        <v>41136.546999999999</v>
      </c>
      <c r="J336" s="100">
        <v>35392.023000000001</v>
      </c>
      <c r="K336" s="100">
        <v>35809</v>
      </c>
      <c r="L336" s="100">
        <v>42361</v>
      </c>
      <c r="M336" s="82">
        <f t="shared" si="229"/>
        <v>154698.57</v>
      </c>
      <c r="N336" s="96">
        <f>I336*(E336-G336)</f>
        <v>1268239.7440100003</v>
      </c>
      <c r="O336" s="101">
        <f>J336*(E336-G336)</f>
        <v>1091136.0690900001</v>
      </c>
      <c r="P336" s="101">
        <f>(F336-H336)*K336</f>
        <v>1300940.9700000002</v>
      </c>
      <c r="Q336" s="101">
        <f>(F336-H336)*L336</f>
        <v>1538975.1300000001</v>
      </c>
      <c r="R336" s="82">
        <f t="shared" si="230"/>
        <v>5199291.9131000005</v>
      </c>
      <c r="S336" s="96"/>
      <c r="T336" s="97"/>
      <c r="U336" s="98"/>
    </row>
    <row r="337" spans="1:21" ht="27.75" customHeight="1">
      <c r="A337" s="36" t="s">
        <v>370</v>
      </c>
      <c r="B337" s="37" t="s">
        <v>371</v>
      </c>
      <c r="C337" s="16"/>
      <c r="D337" s="42"/>
      <c r="E337" s="183"/>
      <c r="F337" s="184"/>
      <c r="G337" s="184"/>
      <c r="H337" s="184"/>
      <c r="I337" s="103">
        <f>I338</f>
        <v>0</v>
      </c>
      <c r="J337" s="103">
        <f>J338</f>
        <v>0</v>
      </c>
      <c r="K337" s="103">
        <f t="shared" ref="K337:L337" si="244">K338</f>
        <v>210.5</v>
      </c>
      <c r="L337" s="103">
        <f t="shared" si="244"/>
        <v>210.5</v>
      </c>
      <c r="M337" s="82">
        <f t="shared" si="229"/>
        <v>421</v>
      </c>
      <c r="N337" s="96">
        <f>N338</f>
        <v>0</v>
      </c>
      <c r="O337" s="101">
        <f>O338</f>
        <v>0</v>
      </c>
      <c r="P337" s="101">
        <f t="shared" ref="P337:Q337" si="245">P338</f>
        <v>7765.3450000000012</v>
      </c>
      <c r="Q337" s="101">
        <f t="shared" si="245"/>
        <v>7765.3450000000012</v>
      </c>
      <c r="R337" s="82">
        <f t="shared" si="230"/>
        <v>15530.690000000002</v>
      </c>
      <c r="S337" s="96">
        <f>'2025'!T339</f>
        <v>1937.8301548079162</v>
      </c>
      <c r="T337" s="97">
        <f>Q337/3</f>
        <v>2588.4483333333337</v>
      </c>
      <c r="U337" s="98">
        <f>R337+S337-T337</f>
        <v>14880.071821474587</v>
      </c>
    </row>
    <row r="338" spans="1:21" ht="42.75" customHeight="1">
      <c r="A338" s="36"/>
      <c r="B338" s="16" t="s">
        <v>41</v>
      </c>
      <c r="C338" s="16" t="s">
        <v>372</v>
      </c>
      <c r="D338" s="42" t="s">
        <v>144</v>
      </c>
      <c r="E338" s="95">
        <v>92.77</v>
      </c>
      <c r="F338" s="80">
        <v>95.87</v>
      </c>
      <c r="G338" s="80">
        <v>56.71</v>
      </c>
      <c r="H338" s="80">
        <v>58.98</v>
      </c>
      <c r="I338" s="100">
        <v>0</v>
      </c>
      <c r="J338" s="100">
        <v>0</v>
      </c>
      <c r="K338" s="100">
        <v>210.5</v>
      </c>
      <c r="L338" s="100">
        <v>210.5</v>
      </c>
      <c r="M338" s="82">
        <f t="shared" si="229"/>
        <v>421</v>
      </c>
      <c r="N338" s="96">
        <f>I338*(E338-G338)</f>
        <v>0</v>
      </c>
      <c r="O338" s="101">
        <f>J338*(E338-G338)</f>
        <v>0</v>
      </c>
      <c r="P338" s="101">
        <f>(F338-H338)*K338</f>
        <v>7765.3450000000012</v>
      </c>
      <c r="Q338" s="101">
        <f>(F338-H338)*L338</f>
        <v>7765.3450000000012</v>
      </c>
      <c r="R338" s="82">
        <f t="shared" si="230"/>
        <v>15530.690000000002</v>
      </c>
      <c r="S338" s="96"/>
      <c r="T338" s="97"/>
      <c r="U338" s="98"/>
    </row>
    <row r="339" spans="1:21" ht="30.75" customHeight="1">
      <c r="A339" s="36" t="s">
        <v>48</v>
      </c>
      <c r="B339" s="37" t="s">
        <v>4</v>
      </c>
      <c r="C339" s="16"/>
      <c r="D339" s="42"/>
      <c r="E339" s="183"/>
      <c r="F339" s="184"/>
      <c r="G339" s="184"/>
      <c r="H339" s="184"/>
      <c r="I339" s="103">
        <f>SUM(I340:I344)</f>
        <v>13170.519</v>
      </c>
      <c r="J339" s="103">
        <f t="shared" ref="J339:L339" si="246">SUM(J340:J344)</f>
        <v>28152.909</v>
      </c>
      <c r="K339" s="103">
        <f t="shared" si="246"/>
        <v>25469.867999999999</v>
      </c>
      <c r="L339" s="103">
        <f t="shared" si="246"/>
        <v>25471.011999999999</v>
      </c>
      <c r="M339" s="82">
        <f t="shared" si="229"/>
        <v>92264.308000000005</v>
      </c>
      <c r="N339" s="95">
        <f>SUM(N340:N344)</f>
        <v>1571945.3037200004</v>
      </c>
      <c r="O339" s="95">
        <f t="shared" ref="O339:P339" si="247">SUM(O340:O344)</f>
        <v>2910646.4618399995</v>
      </c>
      <c r="P339" s="95">
        <f t="shared" si="247"/>
        <v>2654170.31128</v>
      </c>
      <c r="Q339" s="95">
        <f>SUM(Q340:Q344)</f>
        <v>2654320.6484000003</v>
      </c>
      <c r="R339" s="82">
        <f>N339+O339+P339+Q339</f>
        <v>9791082.7252399996</v>
      </c>
      <c r="S339" s="96">
        <f>'2025'!T341</f>
        <v>704959.80723868951</v>
      </c>
      <c r="T339" s="80">
        <f>Q339/3</f>
        <v>884773.54946666677</v>
      </c>
      <c r="U339" s="98">
        <f>R339+S339-T339</f>
        <v>9611268.9830120206</v>
      </c>
    </row>
    <row r="340" spans="1:21" ht="30.75" customHeight="1">
      <c r="A340" s="36"/>
      <c r="B340" s="16" t="s">
        <v>44</v>
      </c>
      <c r="C340" s="16" t="s">
        <v>256</v>
      </c>
      <c r="D340" s="42" t="s">
        <v>144</v>
      </c>
      <c r="E340" s="95">
        <v>224.83</v>
      </c>
      <c r="F340" s="80">
        <v>232.32</v>
      </c>
      <c r="G340" s="80">
        <v>127.11</v>
      </c>
      <c r="H340" s="80">
        <v>132.19999999999999</v>
      </c>
      <c r="I340" s="100">
        <v>9372.9070000000011</v>
      </c>
      <c r="J340" s="100">
        <v>9409.9669999999987</v>
      </c>
      <c r="K340" s="100">
        <v>8404</v>
      </c>
      <c r="L340" s="100">
        <v>8405</v>
      </c>
      <c r="M340" s="82">
        <f t="shared" si="229"/>
        <v>35591.873999999996</v>
      </c>
      <c r="N340" s="96">
        <f>I340*(E340-G340)</f>
        <v>915920.47204000026</v>
      </c>
      <c r="O340" s="101">
        <f>J340*(E340-G340)</f>
        <v>919541.97523999994</v>
      </c>
      <c r="P340" s="101">
        <f>(F340-H340)*K340</f>
        <v>841408.48</v>
      </c>
      <c r="Q340" s="101">
        <f>(F340-H340)*L340</f>
        <v>841508.60000000009</v>
      </c>
      <c r="R340" s="82">
        <f t="shared" si="230"/>
        <v>3518379.5272800005</v>
      </c>
      <c r="S340" s="96"/>
      <c r="T340" s="97"/>
      <c r="U340" s="98"/>
    </row>
    <row r="341" spans="1:21" ht="30.75" customHeight="1">
      <c r="A341" s="36"/>
      <c r="B341" s="16" t="s">
        <v>44</v>
      </c>
      <c r="C341" s="16" t="s">
        <v>352</v>
      </c>
      <c r="D341" s="42" t="s">
        <v>144</v>
      </c>
      <c r="E341" s="95">
        <v>470.74</v>
      </c>
      <c r="F341" s="95">
        <v>470.74</v>
      </c>
      <c r="G341" s="80">
        <v>117.32</v>
      </c>
      <c r="H341" s="80">
        <v>122.01</v>
      </c>
      <c r="I341" s="100">
        <v>599.15900000000011</v>
      </c>
      <c r="J341" s="100">
        <v>608.83500000000004</v>
      </c>
      <c r="K341" s="100">
        <v>787</v>
      </c>
      <c r="L341" s="100">
        <v>787.14400000000001</v>
      </c>
      <c r="M341" s="82">
        <f t="shared" si="229"/>
        <v>2782.1379999999999</v>
      </c>
      <c r="N341" s="96">
        <f>I341*(E341-G341)</f>
        <v>211754.77378000005</v>
      </c>
      <c r="O341" s="101">
        <f>J341*(E341-G341)</f>
        <v>215174.46570000003</v>
      </c>
      <c r="P341" s="101">
        <f>(F341-H341)*K341</f>
        <v>274450.51</v>
      </c>
      <c r="Q341" s="101">
        <f>(F341-H341)*L341</f>
        <v>274500.72712</v>
      </c>
      <c r="R341" s="82">
        <f t="shared" si="230"/>
        <v>975880.47660000017</v>
      </c>
      <c r="S341" s="96"/>
      <c r="T341" s="97"/>
      <c r="U341" s="98"/>
    </row>
    <row r="342" spans="1:21" ht="30.75" customHeight="1">
      <c r="A342" s="36"/>
      <c r="B342" s="16" t="s">
        <v>367</v>
      </c>
      <c r="C342" s="16" t="s">
        <v>420</v>
      </c>
      <c r="D342" s="42" t="s">
        <v>144</v>
      </c>
      <c r="E342" s="95">
        <v>239.23</v>
      </c>
      <c r="F342" s="80">
        <v>247.2</v>
      </c>
      <c r="G342" s="80">
        <v>87.93</v>
      </c>
      <c r="H342" s="80">
        <v>91.44</v>
      </c>
      <c r="I342" s="100">
        <v>1273.893</v>
      </c>
      <c r="J342" s="100">
        <v>8367.5149999999994</v>
      </c>
      <c r="K342" s="100">
        <v>6536.21</v>
      </c>
      <c r="L342" s="100">
        <v>6536.21</v>
      </c>
      <c r="M342" s="82">
        <f t="shared" si="229"/>
        <v>22713.827999999998</v>
      </c>
      <c r="N342" s="96">
        <f>I342*(E342-G342)</f>
        <v>192740.01089999999</v>
      </c>
      <c r="O342" s="101">
        <f>J342*(E342-G342)</f>
        <v>1266005.0194999997</v>
      </c>
      <c r="P342" s="101">
        <f>(F342-H342)*K342</f>
        <v>1018080.0695999999</v>
      </c>
      <c r="Q342" s="101">
        <f>(F342-H342)*L342</f>
        <v>1018080.0695999999</v>
      </c>
      <c r="R342" s="82">
        <f t="shared" si="230"/>
        <v>3494905.1695999997</v>
      </c>
      <c r="S342" s="96"/>
      <c r="T342" s="97"/>
      <c r="U342" s="98"/>
    </row>
    <row r="343" spans="1:21" ht="30.75" customHeight="1">
      <c r="A343" s="36"/>
      <c r="B343" s="16" t="s">
        <v>367</v>
      </c>
      <c r="C343" s="16" t="s">
        <v>421</v>
      </c>
      <c r="D343" s="42" t="s">
        <v>145</v>
      </c>
      <c r="E343" s="95">
        <v>121.83</v>
      </c>
      <c r="F343" s="80">
        <v>125.89</v>
      </c>
      <c r="G343" s="80">
        <v>88.88</v>
      </c>
      <c r="H343" s="80">
        <v>92.43</v>
      </c>
      <c r="I343" s="100">
        <v>1389.06</v>
      </c>
      <c r="J343" s="100">
        <v>9231.0920000000006</v>
      </c>
      <c r="K343" s="100">
        <v>9207.1579999999994</v>
      </c>
      <c r="L343" s="100">
        <v>9207.1579999999994</v>
      </c>
      <c r="M343" s="82">
        <f t="shared" si="229"/>
        <v>29034.467999999997</v>
      </c>
      <c r="N343" s="96">
        <f>I343*(E343-G343)</f>
        <v>45769.527000000002</v>
      </c>
      <c r="O343" s="101">
        <f>J343*(E343-G343)</f>
        <v>304164.48140000005</v>
      </c>
      <c r="P343" s="101">
        <f>(F343-H343)*K343</f>
        <v>308071.50667999993</v>
      </c>
      <c r="Q343" s="101">
        <f>(F343-H343)*L343</f>
        <v>308071.50667999993</v>
      </c>
      <c r="R343" s="82">
        <f t="shared" si="230"/>
        <v>966077.02175999992</v>
      </c>
      <c r="S343" s="96"/>
      <c r="T343" s="97"/>
      <c r="U343" s="98"/>
    </row>
    <row r="344" spans="1:21" ht="30.75" customHeight="1">
      <c r="A344" s="36"/>
      <c r="B344" s="16" t="s">
        <v>367</v>
      </c>
      <c r="C344" s="16" t="s">
        <v>402</v>
      </c>
      <c r="D344" s="42" t="s">
        <v>144</v>
      </c>
      <c r="E344" s="95">
        <v>511.35</v>
      </c>
      <c r="F344" s="80">
        <v>528.39</v>
      </c>
      <c r="G344" s="80">
        <v>127.11</v>
      </c>
      <c r="H344" s="80">
        <v>132.19999999999999</v>
      </c>
      <c r="I344" s="100">
        <v>535.5</v>
      </c>
      <c r="J344" s="100">
        <v>535.5</v>
      </c>
      <c r="K344" s="100">
        <v>535.5</v>
      </c>
      <c r="L344" s="100">
        <v>535.5</v>
      </c>
      <c r="M344" s="82">
        <f t="shared" si="229"/>
        <v>2142</v>
      </c>
      <c r="N344" s="96">
        <f>I344*(E344-G344)</f>
        <v>205760.52000000002</v>
      </c>
      <c r="O344" s="101">
        <f>J344*(E344-G344)</f>
        <v>205760.52000000002</v>
      </c>
      <c r="P344" s="101">
        <f>(F344-H344)*K344</f>
        <v>212159.745</v>
      </c>
      <c r="Q344" s="101">
        <f>(F344-H344)*L344</f>
        <v>212159.745</v>
      </c>
      <c r="R344" s="82">
        <f t="shared" si="230"/>
        <v>835840.53</v>
      </c>
      <c r="S344" s="96"/>
      <c r="T344" s="97"/>
      <c r="U344" s="98"/>
    </row>
    <row r="345" spans="1:21" s="4" customFormat="1" ht="30.75" customHeight="1">
      <c r="A345" s="202" t="s">
        <v>47</v>
      </c>
      <c r="B345" s="203"/>
      <c r="C345" s="203"/>
      <c r="D345" s="208"/>
      <c r="E345" s="186"/>
      <c r="F345" s="187"/>
      <c r="G345" s="187"/>
      <c r="H345" s="187"/>
      <c r="I345" s="112" t="s">
        <v>379</v>
      </c>
      <c r="J345" s="112" t="s">
        <v>379</v>
      </c>
      <c r="K345" s="112" t="s">
        <v>379</v>
      </c>
      <c r="L345" s="112" t="s">
        <v>379</v>
      </c>
      <c r="M345" s="113" t="s">
        <v>379</v>
      </c>
      <c r="N345" s="111">
        <f t="shared" ref="N345:U345" si="248">N6+N11+N13+N16+N18+N21+N24+N26+N36+N39+N42+N45+N50+N55+N58+N61+N65+N67+N72+N75+N79+N82+N84+N86+N88+N90+N92+N104+N108+N115+N118+N123+N125+N150+N152+N154+N156+N165+N168+N173+N175+N182+N185+N188+N197+N202+N205+N207+N210+N213+N215+N217+N221+N225+N232+N234+N240+N242+N244+N247+N250+N253+N256+N263+N266+N270+N273+N279+N291+N294+N297+N300+N303+N306+N308+N310+N312+N314+N317+N319+N323+N325+N334+N337+N339+N163+N180+N223+N268+N276</f>
        <v>750055241.89156532</v>
      </c>
      <c r="O345" s="111">
        <f t="shared" si="248"/>
        <v>731109747.61373496</v>
      </c>
      <c r="P345" s="111">
        <f t="shared" si="248"/>
        <v>760240844.35861528</v>
      </c>
      <c r="Q345" s="111">
        <f t="shared" si="248"/>
        <v>764721337.21783519</v>
      </c>
      <c r="R345" s="111">
        <f t="shared" si="248"/>
        <v>3006127171.0817518</v>
      </c>
      <c r="S345" s="111">
        <f t="shared" si="248"/>
        <v>184771789.14212248</v>
      </c>
      <c r="T345" s="111">
        <f t="shared" si="248"/>
        <v>254907112.40594506</v>
      </c>
      <c r="U345" s="111">
        <f t="shared" si="248"/>
        <v>2935991847.8179274</v>
      </c>
    </row>
    <row r="346" spans="1:21" s="11" customFormat="1" ht="30.75" customHeight="1">
      <c r="A346" s="51"/>
      <c r="B346" s="52"/>
      <c r="C346" s="52"/>
      <c r="D346" s="68" t="s">
        <v>144</v>
      </c>
      <c r="E346" s="188"/>
      <c r="F346" s="189"/>
      <c r="G346" s="189"/>
      <c r="H346" s="189"/>
      <c r="I346" s="116">
        <f t="shared" ref="I346:R346" si="249">I7+I9+I14+I19+I22+I25+I27+I29+I31+I34+I35+I37+I38+I40+I43+I44+I46+I48+I49+I51+I52+I53+I54+I56+I59+I62+I63+I64+I66+I68+I69+I73+I76+I80+I81+I83+I85+I87+I89+I91+I98+I99+I100+I101+I106+I119+I121+I126+I128+I129+I131+I132+I133+I134+I135+I136+I137+I138+I139+I153+I155+I157+I159+I161+I166+I169+I170+I177+I183+I184+I186+I187+I190+I194+I195+I196+I198+I200+I203+I206+I208+I211+I214+I216+I226+I228+I230+I233+I235+I237+I239+I241+I248+I249+I251+I254+I257+I258+I259+I260+I267+I271+I274+I280+I281+I282+I283+I284+I285+I289+I290+I292+I295+I298+I301+I304+I313+I320+I321+I322+I338+I340+I341+I342+I344+I277+I224</f>
        <v>7108142.0149999969</v>
      </c>
      <c r="J346" s="116">
        <f t="shared" si="249"/>
        <v>6807332.6340000024</v>
      </c>
      <c r="K346" s="116">
        <f t="shared" si="249"/>
        <v>6720818.2199999997</v>
      </c>
      <c r="L346" s="116">
        <f t="shared" si="249"/>
        <v>6715884.1780000012</v>
      </c>
      <c r="M346" s="116">
        <f t="shared" si="249"/>
        <v>27352177.04700001</v>
      </c>
      <c r="N346" s="116">
        <f t="shared" si="249"/>
        <v>282490378.55080003</v>
      </c>
      <c r="O346" s="116">
        <f t="shared" si="249"/>
        <v>274301776.99675006</v>
      </c>
      <c r="P346" s="116">
        <f t="shared" si="249"/>
        <v>320205651.11865008</v>
      </c>
      <c r="Q346" s="116">
        <f t="shared" si="249"/>
        <v>318716322.05046004</v>
      </c>
      <c r="R346" s="116">
        <f t="shared" si="249"/>
        <v>1195714128.7166605</v>
      </c>
      <c r="S346" s="116"/>
      <c r="T346" s="116"/>
      <c r="U346" s="117"/>
    </row>
    <row r="347" spans="1:21" s="11" customFormat="1" ht="30.75" customHeight="1">
      <c r="A347" s="55"/>
      <c r="B347" s="56"/>
      <c r="C347" s="56"/>
      <c r="D347" s="71" t="s">
        <v>145</v>
      </c>
      <c r="E347" s="190"/>
      <c r="F347" s="89"/>
      <c r="G347" s="89"/>
      <c r="H347" s="89"/>
      <c r="I347" s="119">
        <f t="shared" ref="I347:R347" si="250">I8+I10+I15+I17+I20+I23+I28+I30+I32+I33+I41+I47+I57+I60+I70+I71+I74+I77+I78+I102+I103+I107+I116+I117+I120+I122+I124+I127+I130+I140+I141+I142+I143+I144+I145+I146+I147+I148+I149+I158+I160+I162+I167+I171+I172+I174+I178+I179+I191+I192+I193+I199+I201+I204+I209+I212+I222+I227+I229+I231+I236+I238+I243+I252+I255+I261+I262+I272+I275+I286+I287+I288+I293+I296+I299+I302+I305+I318+I343+I278</f>
        <v>9350261.3216666672</v>
      </c>
      <c r="J347" s="119">
        <f t="shared" si="250"/>
        <v>9044209.8756666686</v>
      </c>
      <c r="K347" s="119">
        <f t="shared" si="250"/>
        <v>8813180.7876666654</v>
      </c>
      <c r="L347" s="119">
        <f t="shared" si="250"/>
        <v>8816333.7876666654</v>
      </c>
      <c r="M347" s="119">
        <f t="shared" si="250"/>
        <v>36023985.77266667</v>
      </c>
      <c r="N347" s="119">
        <f t="shared" si="250"/>
        <v>362735277.83427006</v>
      </c>
      <c r="O347" s="119">
        <f t="shared" si="250"/>
        <v>343187380.07474005</v>
      </c>
      <c r="P347" s="119">
        <f t="shared" si="250"/>
        <v>346196877.00868994</v>
      </c>
      <c r="Q347" s="119">
        <f t="shared" si="250"/>
        <v>346560454.4886899</v>
      </c>
      <c r="R347" s="119">
        <f t="shared" si="250"/>
        <v>1398679989.4063902</v>
      </c>
      <c r="S347" s="119"/>
      <c r="T347" s="119"/>
      <c r="U347" s="120"/>
    </row>
    <row r="348" spans="1:21" s="11" customFormat="1" ht="41.25" customHeight="1">
      <c r="A348" s="55"/>
      <c r="B348" s="56"/>
      <c r="C348" s="56"/>
      <c r="D348" s="71" t="s">
        <v>175</v>
      </c>
      <c r="E348" s="190"/>
      <c r="F348" s="89"/>
      <c r="G348" s="89"/>
      <c r="H348" s="89"/>
      <c r="I348" s="119">
        <f t="shared" ref="I348:R348" si="251">I12+I93+I94+I95+I96+I97+I105+I109+I112+I114+I151+I176+I189+I218+I219+I220+I245+I246+I264+I307+I309+I311+I315+I316+I324+I327+I329+I331+I332+I335+I336+I265+I164+I181+I269</f>
        <v>305428.55157377047</v>
      </c>
      <c r="J348" s="119">
        <f t="shared" si="251"/>
        <v>293742.97657377057</v>
      </c>
      <c r="K348" s="119">
        <f t="shared" si="251"/>
        <v>271499.82957377052</v>
      </c>
      <c r="L348" s="119">
        <f t="shared" si="251"/>
        <v>299234.77657377056</v>
      </c>
      <c r="M348" s="119">
        <f t="shared" si="251"/>
        <v>1169906.1342950822</v>
      </c>
      <c r="N348" s="119">
        <f t="shared" si="251"/>
        <v>16167796.361135298</v>
      </c>
      <c r="O348" s="119">
        <f t="shared" si="251"/>
        <v>15710507.164405191</v>
      </c>
      <c r="P348" s="119">
        <f t="shared" si="251"/>
        <v>16330804.718595088</v>
      </c>
      <c r="Q348" s="119">
        <f t="shared" si="251"/>
        <v>17250591.92265508</v>
      </c>
      <c r="R348" s="119">
        <f t="shared" si="251"/>
        <v>65459700.166790679</v>
      </c>
      <c r="S348" s="119"/>
      <c r="T348" s="119"/>
      <c r="U348" s="120"/>
    </row>
    <row r="349" spans="1:21" s="11" customFormat="1" ht="45" customHeight="1">
      <c r="A349" s="58"/>
      <c r="B349" s="59"/>
      <c r="C349" s="59"/>
      <c r="D349" s="73" t="s">
        <v>179</v>
      </c>
      <c r="E349" s="191"/>
      <c r="F349" s="192"/>
      <c r="G349" s="192"/>
      <c r="H349" s="192"/>
      <c r="I349" s="122">
        <f t="shared" ref="I349:R349" si="252">I110+I111+I113+I326+I328+I330+I333</f>
        <v>5654.26</v>
      </c>
      <c r="J349" s="122">
        <f t="shared" si="252"/>
        <v>5906.5740000000005</v>
      </c>
      <c r="K349" s="122">
        <f t="shared" si="252"/>
        <v>5376.5260000000007</v>
      </c>
      <c r="L349" s="122">
        <f t="shared" si="252"/>
        <v>5539.7569999999996</v>
      </c>
      <c r="M349" s="123">
        <f t="shared" si="252"/>
        <v>22477.117000000002</v>
      </c>
      <c r="N349" s="121">
        <f t="shared" si="252"/>
        <v>88661789.145359993</v>
      </c>
      <c r="O349" s="122">
        <f t="shared" si="252"/>
        <v>97910083.377840012</v>
      </c>
      <c r="P349" s="122">
        <f t="shared" si="252"/>
        <v>77507511.512679994</v>
      </c>
      <c r="Q349" s="122">
        <f t="shared" si="252"/>
        <v>82193968.756030008</v>
      </c>
      <c r="R349" s="123">
        <f t="shared" si="252"/>
        <v>346273352.79190999</v>
      </c>
      <c r="S349" s="122"/>
      <c r="T349" s="122"/>
      <c r="U349" s="123"/>
    </row>
    <row r="350" spans="1:21" ht="33.75" customHeight="1">
      <c r="A350" s="61" t="s">
        <v>257</v>
      </c>
      <c r="B350" s="62" t="s">
        <v>46</v>
      </c>
      <c r="C350" s="62"/>
      <c r="D350" s="174"/>
      <c r="E350" s="193"/>
      <c r="F350" s="194"/>
      <c r="G350" s="194"/>
      <c r="H350" s="194"/>
      <c r="I350" s="125">
        <v>136.422</v>
      </c>
      <c r="J350" s="125">
        <v>136.422</v>
      </c>
      <c r="K350" s="125">
        <f t="shared" ref="K350:Q350" si="253">SUM(K351)</f>
        <v>150</v>
      </c>
      <c r="L350" s="125">
        <f t="shared" si="253"/>
        <v>150</v>
      </c>
      <c r="M350" s="126">
        <f t="shared" ref="M350:M373" si="254">I350+J350+K350+L350</f>
        <v>572.84400000000005</v>
      </c>
      <c r="N350" s="127">
        <f>SUM(N351)</f>
        <v>23006.206079999996</v>
      </c>
      <c r="O350" s="128">
        <f>SUM(O351)</f>
        <v>23006.206079999996</v>
      </c>
      <c r="P350" s="128">
        <f t="shared" si="253"/>
        <v>26067.000000000004</v>
      </c>
      <c r="Q350" s="128">
        <f t="shared" si="253"/>
        <v>26067.000000000004</v>
      </c>
      <c r="R350" s="126">
        <f t="shared" ref="R350:R373" si="255">N350+O350+P350+Q350</f>
        <v>98146.412159999993</v>
      </c>
      <c r="S350" s="127">
        <f>'2025'!T352</f>
        <v>7343.4157881250003</v>
      </c>
      <c r="T350" s="128">
        <f>Q350/3</f>
        <v>8689.0000000000018</v>
      </c>
      <c r="U350" s="178">
        <f>R350+S350-T350</f>
        <v>96800.827948124992</v>
      </c>
    </row>
    <row r="351" spans="1:21" ht="36" customHeight="1">
      <c r="A351" s="36"/>
      <c r="B351" s="16" t="s">
        <v>45</v>
      </c>
      <c r="C351" s="16" t="s">
        <v>7</v>
      </c>
      <c r="D351" s="42" t="s">
        <v>145</v>
      </c>
      <c r="E351" s="95">
        <v>239.15</v>
      </c>
      <c r="F351" s="80">
        <v>247.11</v>
      </c>
      <c r="G351" s="80">
        <v>70.510000000000005</v>
      </c>
      <c r="H351" s="80">
        <v>73.33</v>
      </c>
      <c r="I351" s="100">
        <v>136.422</v>
      </c>
      <c r="J351" s="100">
        <v>136.422</v>
      </c>
      <c r="K351" s="100">
        <v>150</v>
      </c>
      <c r="L351" s="100">
        <v>150</v>
      </c>
      <c r="M351" s="126">
        <f t="shared" si="254"/>
        <v>572.84400000000005</v>
      </c>
      <c r="N351" s="96">
        <f>I351*(E351-G351)</f>
        <v>23006.206079999996</v>
      </c>
      <c r="O351" s="101">
        <f>J351*(E351-G351)</f>
        <v>23006.206079999996</v>
      </c>
      <c r="P351" s="101">
        <f>(F351-H351)*K351</f>
        <v>26067.000000000004</v>
      </c>
      <c r="Q351" s="101">
        <f>(F351-H351)*L351</f>
        <v>26067.000000000004</v>
      </c>
      <c r="R351" s="126">
        <f t="shared" si="255"/>
        <v>98146.412159999993</v>
      </c>
      <c r="S351" s="127"/>
      <c r="T351" s="131"/>
      <c r="U351" s="98"/>
    </row>
    <row r="352" spans="1:21" ht="24" customHeight="1">
      <c r="A352" s="36" t="s">
        <v>43</v>
      </c>
      <c r="B352" s="16" t="s">
        <v>36</v>
      </c>
      <c r="C352" s="16"/>
      <c r="D352" s="42"/>
      <c r="E352" s="183"/>
      <c r="F352" s="184"/>
      <c r="G352" s="184"/>
      <c r="H352" s="184"/>
      <c r="I352" s="103">
        <f>SUM(I353:I373)</f>
        <v>94594.851000000039</v>
      </c>
      <c r="J352" s="103">
        <f>SUM(J353:J373)</f>
        <v>94086.186000000002</v>
      </c>
      <c r="K352" s="103">
        <f t="shared" ref="K352:L352" si="256">SUM(K353:K373)</f>
        <v>133425.36299999995</v>
      </c>
      <c r="L352" s="103">
        <f t="shared" si="256"/>
        <v>132607.62900000002</v>
      </c>
      <c r="M352" s="126">
        <f t="shared" si="254"/>
        <v>454714.02900000004</v>
      </c>
      <c r="N352" s="95">
        <f>SUM(N353:N373)</f>
        <v>5336524.9150300007</v>
      </c>
      <c r="O352" s="80">
        <f>SUM(O353:O373)</f>
        <v>5191325.0917619998</v>
      </c>
      <c r="P352" s="80">
        <f t="shared" ref="P352:Q352" si="257">SUM(P353:P373)</f>
        <v>5599596.4274300002</v>
      </c>
      <c r="Q352" s="80">
        <f t="shared" si="257"/>
        <v>5870278.1255400004</v>
      </c>
      <c r="R352" s="126">
        <f t="shared" si="255"/>
        <v>21997724.559762001</v>
      </c>
      <c r="S352" s="127">
        <f>'2025'!T354</f>
        <v>1500440.8033155736</v>
      </c>
      <c r="T352" s="80">
        <f>Q352/3</f>
        <v>1956759.3751800002</v>
      </c>
      <c r="U352" s="98">
        <f>R352+S352-T352</f>
        <v>21541405.987897575</v>
      </c>
    </row>
    <row r="353" spans="1:21" ht="36" customHeight="1">
      <c r="A353" s="36"/>
      <c r="B353" s="16" t="s">
        <v>10</v>
      </c>
      <c r="C353" s="16" t="s">
        <v>37</v>
      </c>
      <c r="D353" s="42" t="s">
        <v>175</v>
      </c>
      <c r="E353" s="95">
        <v>122.04</v>
      </c>
      <c r="F353" s="80">
        <v>126.1</v>
      </c>
      <c r="G353" s="80">
        <v>51.18</v>
      </c>
      <c r="H353" s="80">
        <v>53.23</v>
      </c>
      <c r="I353" s="179">
        <v>396.76100000000002</v>
      </c>
      <c r="J353" s="180">
        <v>270.57799999999997</v>
      </c>
      <c r="K353" s="180">
        <v>119.075</v>
      </c>
      <c r="L353" s="180">
        <v>975.01599999999996</v>
      </c>
      <c r="M353" s="126">
        <f t="shared" si="254"/>
        <v>1761.4299999999998</v>
      </c>
      <c r="N353" s="96">
        <f t="shared" ref="N353" si="258">I353*(E353-G353)</f>
        <v>28114.484460000007</v>
      </c>
      <c r="O353" s="101">
        <f t="shared" ref="O353" si="259">J353*(E353-G353)</f>
        <v>19173.157080000001</v>
      </c>
      <c r="P353" s="101">
        <f t="shared" ref="P353" si="260">(F353-H353)*K353</f>
        <v>8676.9952499999999</v>
      </c>
      <c r="Q353" s="101">
        <f t="shared" ref="Q353" si="261">(F353-H353)*L353</f>
        <v>71049.415919999999</v>
      </c>
      <c r="R353" s="126">
        <v>61.416179999999997</v>
      </c>
      <c r="S353" s="130"/>
      <c r="T353" s="131"/>
      <c r="U353" s="98"/>
    </row>
    <row r="354" spans="1:21" ht="30" customHeight="1">
      <c r="A354" s="36"/>
      <c r="B354" s="16" t="s">
        <v>10</v>
      </c>
      <c r="C354" s="16" t="s">
        <v>37</v>
      </c>
      <c r="D354" s="42" t="s">
        <v>144</v>
      </c>
      <c r="E354" s="95">
        <v>122.04</v>
      </c>
      <c r="F354" s="80">
        <v>126.1</v>
      </c>
      <c r="G354" s="80">
        <v>51.18</v>
      </c>
      <c r="H354" s="80">
        <v>53.23</v>
      </c>
      <c r="I354" s="100">
        <v>804.64100000000008</v>
      </c>
      <c r="J354" s="100">
        <v>814.1099999999999</v>
      </c>
      <c r="K354" s="100">
        <v>718.85699999999997</v>
      </c>
      <c r="L354" s="100">
        <v>735.23</v>
      </c>
      <c r="M354" s="126">
        <f t="shared" si="254"/>
        <v>3072.8380000000002</v>
      </c>
      <c r="N354" s="96">
        <f t="shared" ref="N354:N373" si="262">I354*(E354-G354)</f>
        <v>57016.86126000002</v>
      </c>
      <c r="O354" s="101">
        <f t="shared" ref="O354:O373" si="263">J354*(E354-G354)</f>
        <v>57687.834600000002</v>
      </c>
      <c r="P354" s="101">
        <f t="shared" ref="P354:P373" si="264">(F354-H354)*K354</f>
        <v>52383.10959</v>
      </c>
      <c r="Q354" s="101">
        <f t="shared" ref="Q354:Q373" si="265">(F354-H354)*L354</f>
        <v>53576.210100000004</v>
      </c>
      <c r="R354" s="126">
        <f t="shared" si="255"/>
        <v>220664.01555000001</v>
      </c>
      <c r="S354" s="130"/>
      <c r="T354" s="97"/>
      <c r="U354" s="98"/>
    </row>
    <row r="355" spans="1:21" ht="32.25" customHeight="1">
      <c r="A355" s="36"/>
      <c r="B355" s="16" t="s">
        <v>10</v>
      </c>
      <c r="C355" s="16" t="s">
        <v>37</v>
      </c>
      <c r="D355" s="42" t="s">
        <v>145</v>
      </c>
      <c r="E355" s="95">
        <v>184.63900000000001</v>
      </c>
      <c r="F355" s="80">
        <v>190.84</v>
      </c>
      <c r="G355" s="80">
        <v>46.43</v>
      </c>
      <c r="H355" s="80">
        <v>48.29</v>
      </c>
      <c r="I355" s="133">
        <v>1032.77</v>
      </c>
      <c r="J355" s="133">
        <v>824.59799999999996</v>
      </c>
      <c r="K355" s="133">
        <v>1741.854</v>
      </c>
      <c r="L355" s="133">
        <v>2483.9259999999999</v>
      </c>
      <c r="M355" s="126">
        <f t="shared" si="254"/>
        <v>6083.1479999999992</v>
      </c>
      <c r="N355" s="96">
        <f t="shared" si="262"/>
        <v>142738.10892999999</v>
      </c>
      <c r="O355" s="101">
        <f t="shared" si="263"/>
        <v>113966.864982</v>
      </c>
      <c r="P355" s="101">
        <f t="shared" si="264"/>
        <v>248301.28770000002</v>
      </c>
      <c r="Q355" s="101">
        <f t="shared" si="265"/>
        <v>354083.65130000003</v>
      </c>
      <c r="R355" s="126">
        <f t="shared" si="255"/>
        <v>859089.91291199997</v>
      </c>
      <c r="S355" s="134"/>
      <c r="T355" s="131"/>
      <c r="U355" s="98"/>
    </row>
    <row r="356" spans="1:21" ht="39" customHeight="1">
      <c r="A356" s="36"/>
      <c r="B356" s="16" t="s">
        <v>12</v>
      </c>
      <c r="C356" s="16" t="s">
        <v>37</v>
      </c>
      <c r="D356" s="42" t="s">
        <v>175</v>
      </c>
      <c r="E356" s="95">
        <v>103.8</v>
      </c>
      <c r="F356" s="80">
        <v>107.26</v>
      </c>
      <c r="G356" s="80">
        <v>49.38</v>
      </c>
      <c r="H356" s="80">
        <v>51.35</v>
      </c>
      <c r="I356" s="133">
        <v>0</v>
      </c>
      <c r="J356" s="133">
        <v>0</v>
      </c>
      <c r="K356" s="133">
        <v>1971.9670000000001</v>
      </c>
      <c r="L356" s="133">
        <v>1971.9670000000001</v>
      </c>
      <c r="M356" s="126">
        <f t="shared" si="254"/>
        <v>3943.9340000000002</v>
      </c>
      <c r="N356" s="96">
        <f t="shared" si="262"/>
        <v>0</v>
      </c>
      <c r="O356" s="101">
        <f t="shared" si="263"/>
        <v>0</v>
      </c>
      <c r="P356" s="101">
        <f t="shared" si="264"/>
        <v>110252.67497000001</v>
      </c>
      <c r="Q356" s="101">
        <f t="shared" si="265"/>
        <v>110252.67497000001</v>
      </c>
      <c r="R356" s="126">
        <f t="shared" si="255"/>
        <v>220505.34994000001</v>
      </c>
      <c r="S356" s="134"/>
      <c r="T356" s="131"/>
      <c r="U356" s="98"/>
    </row>
    <row r="357" spans="1:21" ht="44.25" customHeight="1">
      <c r="A357" s="36"/>
      <c r="B357" s="16" t="s">
        <v>8</v>
      </c>
      <c r="C357" s="16" t="s">
        <v>40</v>
      </c>
      <c r="D357" s="42" t="s">
        <v>175</v>
      </c>
      <c r="E357" s="95">
        <v>40</v>
      </c>
      <c r="F357" s="80">
        <v>40</v>
      </c>
      <c r="G357" s="80">
        <v>40</v>
      </c>
      <c r="H357" s="80">
        <v>40</v>
      </c>
      <c r="I357" s="133">
        <f>'2025'!I359</f>
        <v>7555.75</v>
      </c>
      <c r="J357" s="133">
        <f>'2025'!J359</f>
        <v>7555.75</v>
      </c>
      <c r="K357" s="133">
        <f>'2025'!K359</f>
        <v>7555.75</v>
      </c>
      <c r="L357" s="133">
        <f>'2025'!L359</f>
        <v>7555.75</v>
      </c>
      <c r="M357" s="126">
        <f t="shared" si="254"/>
        <v>30223</v>
      </c>
      <c r="N357" s="96">
        <f>I357*(E357-G357)</f>
        <v>0</v>
      </c>
      <c r="O357" s="101">
        <f t="shared" si="263"/>
        <v>0</v>
      </c>
      <c r="P357" s="101">
        <f t="shared" si="264"/>
        <v>0</v>
      </c>
      <c r="Q357" s="101">
        <f t="shared" si="265"/>
        <v>0</v>
      </c>
      <c r="R357" s="126">
        <f t="shared" si="255"/>
        <v>0</v>
      </c>
      <c r="S357" s="134"/>
      <c r="T357" s="131"/>
      <c r="U357" s="98"/>
    </row>
    <row r="358" spans="1:21" ht="32.25" customHeight="1">
      <c r="A358" s="36"/>
      <c r="B358" s="16" t="s">
        <v>8</v>
      </c>
      <c r="C358" s="16" t="s">
        <v>40</v>
      </c>
      <c r="D358" s="42" t="s">
        <v>144</v>
      </c>
      <c r="E358" s="95">
        <v>103.8</v>
      </c>
      <c r="F358" s="80">
        <v>107.26</v>
      </c>
      <c r="G358" s="80">
        <v>41.11</v>
      </c>
      <c r="H358" s="80">
        <v>42.75</v>
      </c>
      <c r="I358" s="133">
        <v>22310.73</v>
      </c>
      <c r="J358" s="133">
        <v>23821.229000000003</v>
      </c>
      <c r="K358" s="133">
        <v>27042.425999999999</v>
      </c>
      <c r="L358" s="133">
        <v>22442.117999999999</v>
      </c>
      <c r="M358" s="126">
        <f t="shared" si="254"/>
        <v>95616.503000000012</v>
      </c>
      <c r="N358" s="96">
        <f t="shared" si="262"/>
        <v>1398659.6636999999</v>
      </c>
      <c r="O358" s="101">
        <f t="shared" si="263"/>
        <v>1493352.8460100002</v>
      </c>
      <c r="P358" s="101">
        <f t="shared" si="264"/>
        <v>1744506.9012600002</v>
      </c>
      <c r="Q358" s="101">
        <f t="shared" si="265"/>
        <v>1447741.0321800001</v>
      </c>
      <c r="R358" s="126">
        <f t="shared" si="255"/>
        <v>6084260.4431500006</v>
      </c>
      <c r="S358" s="134"/>
      <c r="T358" s="131"/>
      <c r="U358" s="98"/>
    </row>
    <row r="359" spans="1:21" ht="32.25" customHeight="1">
      <c r="A359" s="36"/>
      <c r="B359" s="16" t="s">
        <v>8</v>
      </c>
      <c r="C359" s="16" t="s">
        <v>40</v>
      </c>
      <c r="D359" s="42" t="s">
        <v>145</v>
      </c>
      <c r="E359" s="95">
        <v>84.6</v>
      </c>
      <c r="F359" s="80">
        <v>87.42</v>
      </c>
      <c r="G359" s="80">
        <v>39.479999999999997</v>
      </c>
      <c r="H359" s="80">
        <v>41.06</v>
      </c>
      <c r="I359" s="133">
        <v>35609.233</v>
      </c>
      <c r="J359" s="133">
        <v>39015.502</v>
      </c>
      <c r="K359" s="133">
        <v>23090.469000000001</v>
      </c>
      <c r="L359" s="133">
        <v>20034.121999999999</v>
      </c>
      <c r="M359" s="126">
        <f t="shared" si="254"/>
        <v>117749.326</v>
      </c>
      <c r="N359" s="96">
        <f t="shared" si="262"/>
        <v>1606688.5929599998</v>
      </c>
      <c r="O359" s="101">
        <f t="shared" si="263"/>
        <v>1760379.4502399999</v>
      </c>
      <c r="P359" s="101">
        <f t="shared" si="264"/>
        <v>1070474.1428400001</v>
      </c>
      <c r="Q359" s="101">
        <f t="shared" si="265"/>
        <v>928781.89591999992</v>
      </c>
      <c r="R359" s="126">
        <f t="shared" si="255"/>
        <v>5366324.0819600001</v>
      </c>
      <c r="S359" s="134"/>
      <c r="T359" s="131"/>
      <c r="U359" s="98"/>
    </row>
    <row r="360" spans="1:21" ht="40.5" customHeight="1">
      <c r="A360" s="36"/>
      <c r="B360" s="16" t="s">
        <v>35</v>
      </c>
      <c r="C360" s="16" t="s">
        <v>34</v>
      </c>
      <c r="D360" s="42" t="s">
        <v>175</v>
      </c>
      <c r="E360" s="95">
        <v>153.31</v>
      </c>
      <c r="F360" s="80">
        <v>158.41999999999999</v>
      </c>
      <c r="G360" s="80">
        <v>143.18</v>
      </c>
      <c r="H360" s="80">
        <v>148.91</v>
      </c>
      <c r="I360" s="133">
        <v>8.6109999999999989</v>
      </c>
      <c r="J360" s="133">
        <v>8.6049999999999986</v>
      </c>
      <c r="K360" s="133">
        <v>12213.396000000001</v>
      </c>
      <c r="L360" s="133">
        <v>11819.503000000001</v>
      </c>
      <c r="M360" s="126">
        <f t="shared" si="254"/>
        <v>24050.115000000002</v>
      </c>
      <c r="N360" s="96">
        <f t="shared" si="262"/>
        <v>87.229429999999951</v>
      </c>
      <c r="O360" s="101">
        <f t="shared" si="263"/>
        <v>87.168649999999943</v>
      </c>
      <c r="P360" s="101">
        <f t="shared" si="264"/>
        <v>116149.39595999989</v>
      </c>
      <c r="Q360" s="101">
        <f t="shared" si="265"/>
        <v>112403.4735299999</v>
      </c>
      <c r="R360" s="126">
        <f t="shared" si="255"/>
        <v>228727.26756999979</v>
      </c>
      <c r="S360" s="134"/>
      <c r="T360" s="131"/>
      <c r="U360" s="98"/>
    </row>
    <row r="361" spans="1:21" ht="32.25" customHeight="1">
      <c r="A361" s="36"/>
      <c r="B361" s="16" t="s">
        <v>35</v>
      </c>
      <c r="C361" s="16" t="s">
        <v>37</v>
      </c>
      <c r="D361" s="42" t="s">
        <v>144</v>
      </c>
      <c r="E361" s="95">
        <v>153.31</v>
      </c>
      <c r="F361" s="80">
        <v>158.41999999999999</v>
      </c>
      <c r="G361" s="80">
        <v>143.18</v>
      </c>
      <c r="H361" s="80">
        <v>148.91</v>
      </c>
      <c r="I361" s="133">
        <v>8.6109999999999989</v>
      </c>
      <c r="J361" s="133">
        <v>8.6049999999999986</v>
      </c>
      <c r="K361" s="133">
        <v>35680.892</v>
      </c>
      <c r="L361" s="133">
        <v>34618.983</v>
      </c>
      <c r="M361" s="126">
        <f t="shared" si="254"/>
        <v>70317.091</v>
      </c>
      <c r="N361" s="96">
        <f t="shared" si="262"/>
        <v>87.229429999999951</v>
      </c>
      <c r="O361" s="101">
        <f t="shared" si="263"/>
        <v>87.168649999999943</v>
      </c>
      <c r="P361" s="101">
        <f t="shared" si="264"/>
        <v>339325.28291999968</v>
      </c>
      <c r="Q361" s="101">
        <f t="shared" si="265"/>
        <v>329226.52832999971</v>
      </c>
      <c r="R361" s="126">
        <f t="shared" si="255"/>
        <v>668726.2093299994</v>
      </c>
      <c r="S361" s="134"/>
      <c r="T361" s="131"/>
      <c r="U361" s="98"/>
    </row>
    <row r="362" spans="1:21" ht="40.5" customHeight="1">
      <c r="A362" s="36"/>
      <c r="B362" s="16" t="s">
        <v>39</v>
      </c>
      <c r="C362" s="16" t="s">
        <v>38</v>
      </c>
      <c r="D362" s="42" t="s">
        <v>175</v>
      </c>
      <c r="E362" s="95">
        <v>114.5</v>
      </c>
      <c r="F362" s="80">
        <v>114.5</v>
      </c>
      <c r="G362" s="80">
        <v>45.41</v>
      </c>
      <c r="H362" s="80">
        <v>47.23</v>
      </c>
      <c r="I362" s="133">
        <v>2747.3649999999998</v>
      </c>
      <c r="J362" s="133">
        <v>1798.547</v>
      </c>
      <c r="K362" s="133">
        <v>1575.9749999999999</v>
      </c>
      <c r="L362" s="133">
        <v>5445.3540000000003</v>
      </c>
      <c r="M362" s="126">
        <f t="shared" si="254"/>
        <v>11567.241000000002</v>
      </c>
      <c r="N362" s="96">
        <f t="shared" si="262"/>
        <v>189815.44785</v>
      </c>
      <c r="O362" s="101">
        <f t="shared" si="263"/>
        <v>124261.61223000001</v>
      </c>
      <c r="P362" s="101">
        <f t="shared" si="264"/>
        <v>106015.83825000002</v>
      </c>
      <c r="Q362" s="101">
        <f t="shared" si="265"/>
        <v>366308.9635800001</v>
      </c>
      <c r="R362" s="126">
        <f t="shared" si="255"/>
        <v>786401.86191000021</v>
      </c>
      <c r="S362" s="134"/>
      <c r="T362" s="131"/>
      <c r="U362" s="98"/>
    </row>
    <row r="363" spans="1:21" ht="32.25" customHeight="1">
      <c r="A363" s="36"/>
      <c r="B363" s="16" t="s">
        <v>39</v>
      </c>
      <c r="C363" s="16" t="s">
        <v>38</v>
      </c>
      <c r="D363" s="42" t="s">
        <v>144</v>
      </c>
      <c r="E363" s="95">
        <v>114.5</v>
      </c>
      <c r="F363" s="80">
        <v>114.5</v>
      </c>
      <c r="G363" s="80">
        <v>45.41</v>
      </c>
      <c r="H363" s="80">
        <v>47.23</v>
      </c>
      <c r="I363" s="133">
        <v>4213.5550000000003</v>
      </c>
      <c r="J363" s="133">
        <v>4430.5780000000004</v>
      </c>
      <c r="K363" s="133">
        <v>3427.2330000000002</v>
      </c>
      <c r="L363" s="133">
        <v>3300.152</v>
      </c>
      <c r="M363" s="126">
        <f t="shared" si="254"/>
        <v>15371.518000000002</v>
      </c>
      <c r="N363" s="96">
        <f t="shared" si="262"/>
        <v>291114.51495000004</v>
      </c>
      <c r="O363" s="101">
        <f t="shared" si="263"/>
        <v>306108.63402000006</v>
      </c>
      <c r="P363" s="101">
        <f t="shared" si="264"/>
        <v>230549.96391000005</v>
      </c>
      <c r="Q363" s="101">
        <f t="shared" si="265"/>
        <v>222001.22504000005</v>
      </c>
      <c r="R363" s="126">
        <f t="shared" si="255"/>
        <v>1049774.3379200003</v>
      </c>
      <c r="S363" s="134"/>
      <c r="T363" s="131"/>
      <c r="U363" s="98"/>
    </row>
    <row r="364" spans="1:21" ht="32.25" customHeight="1">
      <c r="A364" s="36"/>
      <c r="B364" s="16" t="s">
        <v>39</v>
      </c>
      <c r="C364" s="16" t="s">
        <v>38</v>
      </c>
      <c r="D364" s="42" t="s">
        <v>145</v>
      </c>
      <c r="E364" s="95">
        <v>163.22</v>
      </c>
      <c r="F364" s="80">
        <v>168.65</v>
      </c>
      <c r="G364" s="80">
        <v>35.229999999999997</v>
      </c>
      <c r="H364" s="80">
        <v>36.64</v>
      </c>
      <c r="I364" s="133">
        <v>6960.8989999999994</v>
      </c>
      <c r="J364" s="133">
        <v>6118.9179999999997</v>
      </c>
      <c r="K364" s="133">
        <v>5942.2</v>
      </c>
      <c r="L364" s="133">
        <v>7776.5879999999997</v>
      </c>
      <c r="M364" s="126">
        <f t="shared" si="254"/>
        <v>26798.605</v>
      </c>
      <c r="N364" s="96">
        <f t="shared" si="262"/>
        <v>890925.46300999995</v>
      </c>
      <c r="O364" s="101">
        <f t="shared" si="263"/>
        <v>783160.31481999997</v>
      </c>
      <c r="P364" s="101">
        <f t="shared" si="264"/>
        <v>784429.82199999993</v>
      </c>
      <c r="Q364" s="101">
        <f t="shared" si="265"/>
        <v>1026587.3818799999</v>
      </c>
      <c r="R364" s="126">
        <f t="shared" si="255"/>
        <v>3485102.9817099995</v>
      </c>
      <c r="S364" s="134"/>
      <c r="T364" s="131"/>
      <c r="U364" s="98"/>
    </row>
    <row r="365" spans="1:21" ht="43.5" customHeight="1">
      <c r="A365" s="36"/>
      <c r="B365" s="16" t="s">
        <v>41</v>
      </c>
      <c r="C365" s="16" t="s">
        <v>11</v>
      </c>
      <c r="D365" s="42" t="s">
        <v>175</v>
      </c>
      <c r="E365" s="95">
        <v>238.88</v>
      </c>
      <c r="F365" s="80">
        <v>246.84</v>
      </c>
      <c r="G365" s="80">
        <v>56.71</v>
      </c>
      <c r="H365" s="80">
        <v>58.98</v>
      </c>
      <c r="I365" s="133">
        <v>747.41100000000006</v>
      </c>
      <c r="J365" s="133">
        <v>538.125</v>
      </c>
      <c r="K365" s="133">
        <v>1225.067</v>
      </c>
      <c r="L365" s="133">
        <v>1211.942</v>
      </c>
      <c r="M365" s="126">
        <f t="shared" si="254"/>
        <v>3722.5450000000001</v>
      </c>
      <c r="N365" s="96">
        <f t="shared" si="262"/>
        <v>136155.86186999999</v>
      </c>
      <c r="O365" s="101">
        <f t="shared" si="263"/>
        <v>98030.231249999997</v>
      </c>
      <c r="P365" s="101">
        <f t="shared" si="264"/>
        <v>230141.08662000002</v>
      </c>
      <c r="Q365" s="101">
        <f t="shared" si="265"/>
        <v>227675.42412000001</v>
      </c>
      <c r="R365" s="126">
        <f t="shared" si="255"/>
        <v>692002.60386000003</v>
      </c>
      <c r="S365" s="134"/>
      <c r="T365" s="131"/>
      <c r="U365" s="98"/>
    </row>
    <row r="366" spans="1:21" ht="32.25" customHeight="1">
      <c r="A366" s="36"/>
      <c r="B366" s="16" t="s">
        <v>41</v>
      </c>
      <c r="C366" s="16" t="s">
        <v>11</v>
      </c>
      <c r="D366" s="42" t="s">
        <v>144</v>
      </c>
      <c r="E366" s="95">
        <v>238.88</v>
      </c>
      <c r="F366" s="80">
        <v>246.84</v>
      </c>
      <c r="G366" s="80">
        <v>56.71</v>
      </c>
      <c r="H366" s="80">
        <v>58.98</v>
      </c>
      <c r="I366" s="133">
        <v>696.51700000000005</v>
      </c>
      <c r="J366" s="133">
        <v>489.25199999999995</v>
      </c>
      <c r="K366" s="133">
        <v>675.66099999999994</v>
      </c>
      <c r="L366" s="133">
        <v>692.48199999999997</v>
      </c>
      <c r="M366" s="126">
        <f t="shared" si="254"/>
        <v>2553.9119999999998</v>
      </c>
      <c r="N366" s="96">
        <f t="shared" si="262"/>
        <v>126884.50189</v>
      </c>
      <c r="O366" s="101">
        <f t="shared" si="263"/>
        <v>89127.036839999986</v>
      </c>
      <c r="P366" s="101">
        <f t="shared" si="264"/>
        <v>126929.67546</v>
      </c>
      <c r="Q366" s="101">
        <f t="shared" si="265"/>
        <v>130089.66852000001</v>
      </c>
      <c r="R366" s="126">
        <f t="shared" si="255"/>
        <v>473030.88270999998</v>
      </c>
      <c r="S366" s="134"/>
      <c r="T366" s="131"/>
      <c r="U366" s="98"/>
    </row>
    <row r="367" spans="1:21" ht="32.25" customHeight="1">
      <c r="A367" s="36"/>
      <c r="B367" s="16" t="s">
        <v>41</v>
      </c>
      <c r="C367" s="16" t="s">
        <v>11</v>
      </c>
      <c r="D367" s="42" t="s">
        <v>145</v>
      </c>
      <c r="E367" s="95">
        <v>201.56</v>
      </c>
      <c r="F367" s="80">
        <v>208.27</v>
      </c>
      <c r="G367" s="80">
        <v>85.91</v>
      </c>
      <c r="H367" s="80">
        <v>89.35</v>
      </c>
      <c r="I367" s="133">
        <v>1413.2159999999999</v>
      </c>
      <c r="J367" s="133">
        <v>1027.384</v>
      </c>
      <c r="K367" s="133">
        <v>1180.76</v>
      </c>
      <c r="L367" s="133">
        <v>1321.9760000000001</v>
      </c>
      <c r="M367" s="126">
        <f t="shared" si="254"/>
        <v>4943.3359999999993</v>
      </c>
      <c r="N367" s="96">
        <f t="shared" si="262"/>
        <v>163438.43039999998</v>
      </c>
      <c r="O367" s="101">
        <f t="shared" si="263"/>
        <v>118816.9596</v>
      </c>
      <c r="P367" s="101">
        <f t="shared" si="264"/>
        <v>140415.97920000003</v>
      </c>
      <c r="Q367" s="101">
        <f t="shared" si="265"/>
        <v>157209.38592000003</v>
      </c>
      <c r="R367" s="126">
        <f t="shared" si="255"/>
        <v>579880.7551200001</v>
      </c>
      <c r="S367" s="134"/>
      <c r="T367" s="131"/>
      <c r="U367" s="98"/>
    </row>
    <row r="368" spans="1:21" ht="42" customHeight="1">
      <c r="A368" s="36"/>
      <c r="B368" s="16" t="s">
        <v>293</v>
      </c>
      <c r="C368" s="16" t="s">
        <v>354</v>
      </c>
      <c r="D368" s="42" t="s">
        <v>175</v>
      </c>
      <c r="E368" s="95">
        <v>70.56</v>
      </c>
      <c r="F368" s="80">
        <v>72.91</v>
      </c>
      <c r="G368" s="80">
        <v>40.590000000000003</v>
      </c>
      <c r="H368" s="80">
        <v>42.21</v>
      </c>
      <c r="I368" s="133">
        <v>2138.3269999999998</v>
      </c>
      <c r="J368" s="133">
        <v>1619.6529999999998</v>
      </c>
      <c r="K368" s="133">
        <v>1502.3050000000001</v>
      </c>
      <c r="L368" s="133">
        <v>1810.6959999999999</v>
      </c>
      <c r="M368" s="126">
        <f t="shared" si="254"/>
        <v>7070.9809999999998</v>
      </c>
      <c r="N368" s="96">
        <f t="shared" si="262"/>
        <v>64085.660189999988</v>
      </c>
      <c r="O368" s="101">
        <f t="shared" si="263"/>
        <v>48541.000409999993</v>
      </c>
      <c r="P368" s="101">
        <f t="shared" si="264"/>
        <v>46120.763499999994</v>
      </c>
      <c r="Q368" s="101">
        <f t="shared" si="265"/>
        <v>55588.367199999986</v>
      </c>
      <c r="R368" s="126">
        <f t="shared" si="255"/>
        <v>214335.79129999995</v>
      </c>
      <c r="S368" s="134"/>
      <c r="T368" s="131"/>
      <c r="U368" s="98"/>
    </row>
    <row r="369" spans="1:21" ht="32.25" customHeight="1">
      <c r="A369" s="36"/>
      <c r="B369" s="16" t="s">
        <v>293</v>
      </c>
      <c r="C369" s="16" t="s">
        <v>354</v>
      </c>
      <c r="D369" s="42" t="s">
        <v>144</v>
      </c>
      <c r="E369" s="95">
        <v>70.56</v>
      </c>
      <c r="F369" s="80">
        <v>72.91</v>
      </c>
      <c r="G369" s="80">
        <v>40.590000000000003</v>
      </c>
      <c r="H369" s="80">
        <v>42.21</v>
      </c>
      <c r="I369" s="133">
        <v>2657.674</v>
      </c>
      <c r="J369" s="133">
        <v>1932.9659999999999</v>
      </c>
      <c r="K369" s="133">
        <v>2637.55</v>
      </c>
      <c r="L369" s="133">
        <v>2503.4639999999999</v>
      </c>
      <c r="M369" s="126">
        <f t="shared" si="254"/>
        <v>9731.6539999999986</v>
      </c>
      <c r="N369" s="96">
        <f t="shared" si="262"/>
        <v>79650.489780000004</v>
      </c>
      <c r="O369" s="101">
        <f t="shared" si="263"/>
        <v>57930.991019999994</v>
      </c>
      <c r="P369" s="101">
        <f t="shared" si="264"/>
        <v>80972.784999999989</v>
      </c>
      <c r="Q369" s="101">
        <f t="shared" si="265"/>
        <v>76856.344799999992</v>
      </c>
      <c r="R369" s="126">
        <f t="shared" si="255"/>
        <v>295410.61060000001</v>
      </c>
      <c r="S369" s="134"/>
      <c r="T369" s="131"/>
      <c r="U369" s="98"/>
    </row>
    <row r="370" spans="1:21" ht="32.25" customHeight="1">
      <c r="A370" s="36"/>
      <c r="B370" s="16" t="s">
        <v>293</v>
      </c>
      <c r="C370" s="16" t="s">
        <v>354</v>
      </c>
      <c r="D370" s="42" t="s">
        <v>145</v>
      </c>
      <c r="E370" s="95">
        <v>68.94</v>
      </c>
      <c r="F370" s="95">
        <v>68.94</v>
      </c>
      <c r="G370" s="80">
        <v>43.99</v>
      </c>
      <c r="H370" s="80">
        <v>45.75</v>
      </c>
      <c r="I370" s="133">
        <v>4774.8169999999991</v>
      </c>
      <c r="J370" s="133">
        <v>3552.6369999999997</v>
      </c>
      <c r="K370" s="133">
        <v>4037.5010000000002</v>
      </c>
      <c r="L370" s="133">
        <v>4236.5429999999997</v>
      </c>
      <c r="M370" s="126">
        <f t="shared" si="254"/>
        <v>16601.498</v>
      </c>
      <c r="N370" s="96">
        <f t="shared" si="262"/>
        <v>119131.68414999996</v>
      </c>
      <c r="O370" s="101">
        <f t="shared" si="263"/>
        <v>88638.293149999983</v>
      </c>
      <c r="P370" s="101">
        <f t="shared" si="264"/>
        <v>93629.648189999993</v>
      </c>
      <c r="Q370" s="101">
        <f t="shared" si="265"/>
        <v>98245.432169999985</v>
      </c>
      <c r="R370" s="126">
        <f t="shared" si="255"/>
        <v>399645.05765999993</v>
      </c>
      <c r="S370" s="134"/>
      <c r="T370" s="131"/>
      <c r="U370" s="98"/>
    </row>
    <row r="371" spans="1:21" ht="32.25" customHeight="1">
      <c r="A371" s="36"/>
      <c r="B371" s="16" t="s">
        <v>316</v>
      </c>
      <c r="C371" s="16" t="s">
        <v>353</v>
      </c>
      <c r="D371" s="42" t="s">
        <v>144</v>
      </c>
      <c r="E371" s="95">
        <v>503.17</v>
      </c>
      <c r="F371" s="80">
        <v>519.92999999999995</v>
      </c>
      <c r="G371" s="80">
        <v>82.95</v>
      </c>
      <c r="H371" s="80">
        <v>86.27</v>
      </c>
      <c r="I371" s="133">
        <v>54</v>
      </c>
      <c r="J371" s="133">
        <v>54</v>
      </c>
      <c r="K371" s="133">
        <v>43.759</v>
      </c>
      <c r="L371" s="133">
        <v>43.759</v>
      </c>
      <c r="M371" s="126">
        <f t="shared" si="254"/>
        <v>195.51800000000003</v>
      </c>
      <c r="N371" s="96">
        <f t="shared" si="262"/>
        <v>22691.88</v>
      </c>
      <c r="O371" s="101">
        <f t="shared" si="263"/>
        <v>22691.88</v>
      </c>
      <c r="P371" s="101">
        <f t="shared" si="264"/>
        <v>18976.52794</v>
      </c>
      <c r="Q371" s="101">
        <f t="shared" si="265"/>
        <v>18976.52794</v>
      </c>
      <c r="R371" s="126">
        <f t="shared" si="255"/>
        <v>83336.815880000009</v>
      </c>
      <c r="S371" s="134"/>
      <c r="T371" s="131"/>
      <c r="U371" s="98"/>
    </row>
    <row r="372" spans="1:21" ht="32.25" customHeight="1">
      <c r="A372" s="36"/>
      <c r="B372" s="16" t="s">
        <v>42</v>
      </c>
      <c r="C372" s="16" t="s">
        <v>9</v>
      </c>
      <c r="D372" s="42" t="s">
        <v>144</v>
      </c>
      <c r="E372" s="95">
        <v>103.8</v>
      </c>
      <c r="F372" s="80">
        <v>107.26</v>
      </c>
      <c r="G372" s="80">
        <v>49.86</v>
      </c>
      <c r="H372" s="80">
        <v>51.86</v>
      </c>
      <c r="I372" s="133">
        <v>96.978000000000009</v>
      </c>
      <c r="J372" s="133">
        <v>92.144000000000005</v>
      </c>
      <c r="K372" s="133">
        <v>648.12699999999995</v>
      </c>
      <c r="L372" s="133">
        <v>1224.2539999999999</v>
      </c>
      <c r="M372" s="126">
        <f t="shared" si="254"/>
        <v>2061.5029999999997</v>
      </c>
      <c r="N372" s="96">
        <f t="shared" si="262"/>
        <v>5230.9933200000005</v>
      </c>
      <c r="O372" s="101">
        <f t="shared" si="263"/>
        <v>4970.2473600000003</v>
      </c>
      <c r="P372" s="101">
        <f t="shared" si="264"/>
        <v>35906.235800000002</v>
      </c>
      <c r="Q372" s="101">
        <f t="shared" si="265"/>
        <v>67823.671600000001</v>
      </c>
      <c r="R372" s="126">
        <f t="shared" si="255"/>
        <v>113931.14808000001</v>
      </c>
      <c r="S372" s="134"/>
      <c r="T372" s="131"/>
      <c r="U372" s="98"/>
    </row>
    <row r="373" spans="1:21" ht="32.25" customHeight="1">
      <c r="A373" s="64"/>
      <c r="B373" s="65" t="s">
        <v>42</v>
      </c>
      <c r="C373" s="65" t="s">
        <v>9</v>
      </c>
      <c r="D373" s="175" t="s">
        <v>145</v>
      </c>
      <c r="E373" s="195">
        <v>84.6</v>
      </c>
      <c r="F373" s="196">
        <v>87.42</v>
      </c>
      <c r="G373" s="196">
        <v>46.43</v>
      </c>
      <c r="H373" s="196">
        <v>48.29</v>
      </c>
      <c r="I373" s="136">
        <v>366.98500000000001</v>
      </c>
      <c r="J373" s="136">
        <v>113.005</v>
      </c>
      <c r="K373" s="136">
        <v>394.53899999999999</v>
      </c>
      <c r="L373" s="136">
        <v>403.80399999999997</v>
      </c>
      <c r="M373" s="126">
        <f t="shared" si="254"/>
        <v>1278.3330000000001</v>
      </c>
      <c r="N373" s="181">
        <f t="shared" si="262"/>
        <v>14007.817449999999</v>
      </c>
      <c r="O373" s="101">
        <f t="shared" si="263"/>
        <v>4313.4008499999991</v>
      </c>
      <c r="P373" s="182">
        <f t="shared" si="264"/>
        <v>15438.31107</v>
      </c>
      <c r="Q373" s="182">
        <f t="shared" si="265"/>
        <v>15800.85052</v>
      </c>
      <c r="R373" s="126">
        <f t="shared" si="255"/>
        <v>49560.379889999997</v>
      </c>
      <c r="S373" s="137"/>
      <c r="T373" s="138"/>
      <c r="U373" s="139"/>
    </row>
    <row r="374" spans="1:21" s="4" customFormat="1" ht="30.75" customHeight="1">
      <c r="A374" s="202" t="s">
        <v>375</v>
      </c>
      <c r="B374" s="203"/>
      <c r="C374" s="203"/>
      <c r="D374" s="208"/>
      <c r="E374" s="172"/>
      <c r="F374" s="173"/>
      <c r="G374" s="173"/>
      <c r="H374" s="173"/>
      <c r="I374" s="140"/>
      <c r="J374" s="140"/>
      <c r="K374" s="140"/>
      <c r="L374" s="140"/>
      <c r="M374" s="141"/>
      <c r="N374" s="111">
        <f t="shared" ref="N374:U374" si="266">N352+N350</f>
        <v>5359531.1211100006</v>
      </c>
      <c r="O374" s="112">
        <f t="shared" si="266"/>
        <v>5214331.2978419997</v>
      </c>
      <c r="P374" s="112">
        <f t="shared" si="266"/>
        <v>5625663.4274300002</v>
      </c>
      <c r="Q374" s="112">
        <f t="shared" si="266"/>
        <v>5896345.1255400004</v>
      </c>
      <c r="R374" s="113">
        <f t="shared" si="266"/>
        <v>22095870.971922003</v>
      </c>
      <c r="S374" s="111">
        <f t="shared" si="266"/>
        <v>1507784.2191036986</v>
      </c>
      <c r="T374" s="112">
        <f t="shared" si="266"/>
        <v>1965448.3751800002</v>
      </c>
      <c r="U374" s="113">
        <f t="shared" si="266"/>
        <v>21638206.815845698</v>
      </c>
    </row>
    <row r="375" spans="1:21" s="11" customFormat="1" ht="30.75" customHeight="1">
      <c r="A375" s="51"/>
      <c r="B375" s="52"/>
      <c r="C375" s="52"/>
      <c r="D375" s="68" t="s">
        <v>144</v>
      </c>
      <c r="E375" s="69"/>
      <c r="F375" s="70"/>
      <c r="G375" s="70"/>
      <c r="H375" s="70"/>
      <c r="I375" s="142">
        <f>I354+I358+I361+I363+I366+I369+I371+I372</f>
        <v>30842.705999999998</v>
      </c>
      <c r="J375" s="142">
        <f t="shared" ref="J375:R375" si="267">J354+J358+J361+J363+J366+J369+J371+J372</f>
        <v>31642.884000000005</v>
      </c>
      <c r="K375" s="142">
        <f t="shared" si="267"/>
        <v>70874.50499999999</v>
      </c>
      <c r="L375" s="142">
        <f t="shared" si="267"/>
        <v>65560.441999999995</v>
      </c>
      <c r="M375" s="143">
        <f t="shared" si="267"/>
        <v>198920.53700000007</v>
      </c>
      <c r="N375" s="144">
        <f t="shared" si="267"/>
        <v>1981336.1343299996</v>
      </c>
      <c r="O375" s="142">
        <f>O354+O358+O361+O363+O366+O369+O371+O372</f>
        <v>2031956.6384999999</v>
      </c>
      <c r="P375" s="142">
        <f t="shared" si="267"/>
        <v>2629550.4818799999</v>
      </c>
      <c r="Q375" s="142">
        <f t="shared" si="267"/>
        <v>2346291.2085099998</v>
      </c>
      <c r="R375" s="143">
        <f t="shared" si="267"/>
        <v>8989134.4632200021</v>
      </c>
      <c r="S375" s="115"/>
      <c r="T375" s="116"/>
      <c r="U375" s="117"/>
    </row>
    <row r="376" spans="1:21" s="11" customFormat="1" ht="30.75" customHeight="1">
      <c r="A376" s="55"/>
      <c r="B376" s="56"/>
      <c r="C376" s="56"/>
      <c r="D376" s="71" t="s">
        <v>145</v>
      </c>
      <c r="E376" s="72"/>
      <c r="F376" s="54"/>
      <c r="G376" s="54"/>
      <c r="H376" s="54"/>
      <c r="I376" s="145">
        <f t="shared" ref="I376:R376" si="268">I351+I355+I359+I364+I367+I370+I373</f>
        <v>50294.342000000004</v>
      </c>
      <c r="J376" s="145">
        <f t="shared" si="268"/>
        <v>50788.465999999993</v>
      </c>
      <c r="K376" s="145">
        <f t="shared" si="268"/>
        <v>36537.322999999997</v>
      </c>
      <c r="L376" s="145">
        <f t="shared" si="268"/>
        <v>36406.958999999995</v>
      </c>
      <c r="M376" s="146">
        <f t="shared" si="268"/>
        <v>174027.09000000003</v>
      </c>
      <c r="N376" s="147">
        <f t="shared" si="268"/>
        <v>2959936.3029799997</v>
      </c>
      <c r="O376" s="145">
        <f t="shared" si="268"/>
        <v>2892281.4897219995</v>
      </c>
      <c r="P376" s="145">
        <f t="shared" si="268"/>
        <v>2378756.1909999996</v>
      </c>
      <c r="Q376" s="145">
        <f t="shared" si="268"/>
        <v>2606775.5977099994</v>
      </c>
      <c r="R376" s="146">
        <f t="shared" si="268"/>
        <v>10837749.581412001</v>
      </c>
      <c r="S376" s="118"/>
      <c r="T376" s="119"/>
      <c r="U376" s="120"/>
    </row>
    <row r="377" spans="1:21" s="11" customFormat="1" ht="40.5" customHeight="1">
      <c r="A377" s="58"/>
      <c r="B377" s="59"/>
      <c r="C377" s="59"/>
      <c r="D377" s="73" t="s">
        <v>175</v>
      </c>
      <c r="E377" s="74"/>
      <c r="F377" s="75"/>
      <c r="G377" s="75"/>
      <c r="H377" s="75"/>
      <c r="I377" s="148">
        <f>I353+I356+I360+I362+I365+I368+I357</f>
        <v>13594.224999999999</v>
      </c>
      <c r="J377" s="148">
        <f t="shared" ref="J377:R377" si="269">J353+J356+J360+J362+J365+J368+J357</f>
        <v>11791.258</v>
      </c>
      <c r="K377" s="148">
        <f t="shared" si="269"/>
        <v>26163.535</v>
      </c>
      <c r="L377" s="148">
        <f t="shared" si="269"/>
        <v>30790.227999999999</v>
      </c>
      <c r="M377" s="148">
        <f>M353+M356+M360+M362+M365+M368+M357</f>
        <v>82339.245999999999</v>
      </c>
      <c r="N377" s="148">
        <f t="shared" si="269"/>
        <v>418258.6838</v>
      </c>
      <c r="O377" s="148">
        <f t="shared" si="269"/>
        <v>290093.16962</v>
      </c>
      <c r="P377" s="148">
        <f t="shared" si="269"/>
        <v>617356.75454999995</v>
      </c>
      <c r="Q377" s="148">
        <f t="shared" si="269"/>
        <v>943278.31931999989</v>
      </c>
      <c r="R377" s="148">
        <f t="shared" si="269"/>
        <v>2142034.2907600002</v>
      </c>
      <c r="S377" s="121"/>
      <c r="T377" s="122"/>
      <c r="U377" s="123"/>
    </row>
    <row r="378" spans="1:21" s="4" customFormat="1" ht="30.75" customHeight="1">
      <c r="A378" s="205" t="s">
        <v>376</v>
      </c>
      <c r="B378" s="206"/>
      <c r="C378" s="206"/>
      <c r="D378" s="207"/>
      <c r="E378" s="172"/>
      <c r="F378" s="173"/>
      <c r="G378" s="173"/>
      <c r="H378" s="173"/>
      <c r="I378" s="140" t="s">
        <v>379</v>
      </c>
      <c r="J378" s="140" t="s">
        <v>379</v>
      </c>
      <c r="K378" s="140" t="s">
        <v>379</v>
      </c>
      <c r="L378" s="140" t="s">
        <v>379</v>
      </c>
      <c r="M378" s="141" t="s">
        <v>379</v>
      </c>
      <c r="N378" s="111">
        <f t="shared" ref="N378:U378" si="270">N374+N345</f>
        <v>755414773.01267529</v>
      </c>
      <c r="O378" s="111">
        <f t="shared" si="270"/>
        <v>736324078.91157699</v>
      </c>
      <c r="P378" s="111">
        <f t="shared" si="270"/>
        <v>765866507.78604531</v>
      </c>
      <c r="Q378" s="111">
        <f t="shared" si="270"/>
        <v>770617682.34337521</v>
      </c>
      <c r="R378" s="113">
        <f t="shared" si="270"/>
        <v>3028223042.0536737</v>
      </c>
      <c r="S378" s="111">
        <f t="shared" si="270"/>
        <v>186279573.36122617</v>
      </c>
      <c r="T378" s="111">
        <f t="shared" si="270"/>
        <v>256872560.78112507</v>
      </c>
      <c r="U378" s="111">
        <f t="shared" si="270"/>
        <v>2957630054.6337729</v>
      </c>
    </row>
    <row r="379" spans="1:21" s="11" customFormat="1" ht="30.75" customHeight="1">
      <c r="A379" s="51"/>
      <c r="B379" s="76"/>
      <c r="C379" s="76"/>
      <c r="D379" s="77" t="s">
        <v>144</v>
      </c>
      <c r="E379" s="78"/>
      <c r="F379" s="79"/>
      <c r="G379" s="79"/>
      <c r="H379" s="79"/>
      <c r="I379" s="150">
        <f t="shared" ref="I379:R379" si="271">I346+I375</f>
        <v>7138984.7209999971</v>
      </c>
      <c r="J379" s="150">
        <f t="shared" si="271"/>
        <v>6838975.518000002</v>
      </c>
      <c r="K379" s="150">
        <f t="shared" si="271"/>
        <v>6791692.7249999996</v>
      </c>
      <c r="L379" s="150">
        <f t="shared" si="271"/>
        <v>6781444.620000001</v>
      </c>
      <c r="M379" s="143">
        <f t="shared" si="271"/>
        <v>27551097.58400001</v>
      </c>
      <c r="N379" s="151">
        <f t="shared" si="271"/>
        <v>284471714.68513</v>
      </c>
      <c r="O379" s="150">
        <f t="shared" si="271"/>
        <v>276333733.63525003</v>
      </c>
      <c r="P379" s="150">
        <f t="shared" si="271"/>
        <v>322835201.60053009</v>
      </c>
      <c r="Q379" s="150">
        <f t="shared" si="271"/>
        <v>321062613.25897002</v>
      </c>
      <c r="R379" s="152">
        <f t="shared" si="271"/>
        <v>1204703263.1798806</v>
      </c>
      <c r="S379" s="153"/>
      <c r="T379" s="154"/>
      <c r="U379" s="155"/>
    </row>
    <row r="380" spans="1:21" s="11" customFormat="1" ht="30.75" customHeight="1">
      <c r="A380" s="55"/>
      <c r="B380" s="56"/>
      <c r="C380" s="56"/>
      <c r="D380" s="71" t="s">
        <v>145</v>
      </c>
      <c r="E380" s="72"/>
      <c r="F380" s="54"/>
      <c r="G380" s="54"/>
      <c r="H380" s="54"/>
      <c r="I380" s="145">
        <f t="shared" ref="I380:R380" si="272">I347+I376</f>
        <v>9400555.6636666674</v>
      </c>
      <c r="J380" s="145">
        <f t="shared" si="272"/>
        <v>9094998.3416666687</v>
      </c>
      <c r="K380" s="145">
        <f t="shared" si="272"/>
        <v>8849718.1106666662</v>
      </c>
      <c r="L380" s="145">
        <f t="shared" si="272"/>
        <v>8852740.7466666661</v>
      </c>
      <c r="M380" s="146">
        <f t="shared" si="272"/>
        <v>36198012.862666674</v>
      </c>
      <c r="N380" s="147">
        <f t="shared" si="272"/>
        <v>365695214.13725007</v>
      </c>
      <c r="O380" s="145">
        <f t="shared" si="272"/>
        <v>346079661.56446207</v>
      </c>
      <c r="P380" s="145">
        <f t="shared" si="272"/>
        <v>348575633.19968992</v>
      </c>
      <c r="Q380" s="145">
        <f t="shared" si="272"/>
        <v>349167230.08639991</v>
      </c>
      <c r="R380" s="146">
        <f t="shared" si="272"/>
        <v>1409517738.9878023</v>
      </c>
      <c r="S380" s="118"/>
      <c r="T380" s="119"/>
      <c r="U380" s="120"/>
    </row>
    <row r="381" spans="1:21" s="11" customFormat="1" ht="45" customHeight="1">
      <c r="A381" s="55"/>
      <c r="B381" s="56"/>
      <c r="C381" s="56"/>
      <c r="D381" s="71" t="s">
        <v>175</v>
      </c>
      <c r="E381" s="72"/>
      <c r="F381" s="54"/>
      <c r="G381" s="54"/>
      <c r="H381" s="54"/>
      <c r="I381" s="145">
        <f t="shared" ref="I381:R381" si="273">I348+I377</f>
        <v>319022.77657377045</v>
      </c>
      <c r="J381" s="145">
        <f t="shared" si="273"/>
        <v>305534.23457377055</v>
      </c>
      <c r="K381" s="145">
        <f t="shared" si="273"/>
        <v>297663.36457377049</v>
      </c>
      <c r="L381" s="145">
        <f t="shared" si="273"/>
        <v>330025.00457377057</v>
      </c>
      <c r="M381" s="146">
        <f t="shared" si="273"/>
        <v>1252245.3802950822</v>
      </c>
      <c r="N381" s="147">
        <f t="shared" si="273"/>
        <v>16586055.044935299</v>
      </c>
      <c r="O381" s="145">
        <f t="shared" si="273"/>
        <v>16000600.334025191</v>
      </c>
      <c r="P381" s="145">
        <f t="shared" si="273"/>
        <v>16948161.473145086</v>
      </c>
      <c r="Q381" s="145">
        <f t="shared" si="273"/>
        <v>18193870.24197508</v>
      </c>
      <c r="R381" s="146">
        <f t="shared" si="273"/>
        <v>67601734.457550675</v>
      </c>
      <c r="S381" s="118"/>
      <c r="T381" s="119"/>
      <c r="U381" s="120"/>
    </row>
    <row r="382" spans="1:21" s="11" customFormat="1" ht="44.25" customHeight="1">
      <c r="A382" s="58"/>
      <c r="B382" s="59"/>
      <c r="C382" s="59"/>
      <c r="D382" s="73" t="s">
        <v>179</v>
      </c>
      <c r="E382" s="74"/>
      <c r="F382" s="75"/>
      <c r="G382" s="75"/>
      <c r="H382" s="75"/>
      <c r="I382" s="148">
        <f>I349</f>
        <v>5654.26</v>
      </c>
      <c r="J382" s="148">
        <f t="shared" ref="J382:R382" si="274">J349</f>
        <v>5906.5740000000005</v>
      </c>
      <c r="K382" s="148">
        <f t="shared" si="274"/>
        <v>5376.5260000000007</v>
      </c>
      <c r="L382" s="148">
        <f t="shared" si="274"/>
        <v>5539.7569999999996</v>
      </c>
      <c r="M382" s="156">
        <f t="shared" si="274"/>
        <v>22477.117000000002</v>
      </c>
      <c r="N382" s="149">
        <f t="shared" si="274"/>
        <v>88661789.145359993</v>
      </c>
      <c r="O382" s="148">
        <f t="shared" si="274"/>
        <v>97910083.377840012</v>
      </c>
      <c r="P382" s="148">
        <f t="shared" si="274"/>
        <v>77507511.512679994</v>
      </c>
      <c r="Q382" s="148">
        <f t="shared" si="274"/>
        <v>82193968.756030008</v>
      </c>
      <c r="R382" s="156">
        <f t="shared" si="274"/>
        <v>346273352.79190999</v>
      </c>
      <c r="S382" s="121"/>
      <c r="T382" s="122"/>
      <c r="U382" s="123"/>
    </row>
    <row r="387" ht="12.75" customHeight="1"/>
    <row r="388" ht="12.75" customHeight="1"/>
  </sheetData>
  <autoFilter ref="A5:Y382"/>
  <mergeCells count="15">
    <mergeCell ref="T3:T4"/>
    <mergeCell ref="A345:D345"/>
    <mergeCell ref="A374:D374"/>
    <mergeCell ref="A378:D378"/>
    <mergeCell ref="A1:U1"/>
    <mergeCell ref="A3:A4"/>
    <mergeCell ref="B3:B4"/>
    <mergeCell ref="C3:C4"/>
    <mergeCell ref="D3:D4"/>
    <mergeCell ref="E3:F3"/>
    <mergeCell ref="G3:H3"/>
    <mergeCell ref="I3:M3"/>
    <mergeCell ref="N3:R3"/>
    <mergeCell ref="S3:S4"/>
    <mergeCell ref="U3:U4"/>
  </mergeCells>
  <pageMargins left="0.15748031496062992" right="0.15748031496062992" top="0.6692913385826772" bottom="0.74803149606299213" header="0.31496062992125984" footer="0.31496062992125984"/>
  <pageSetup paperSize="9" scale="40" fitToHeight="0" orientation="landscape" r:id="rId1"/>
  <headerFooter differentFirst="1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88"/>
  <sheetViews>
    <sheetView zoomScale="80" zoomScaleNormal="80" workbookViewId="0">
      <selection sqref="A1:U1"/>
    </sheetView>
  </sheetViews>
  <sheetFormatPr defaultColWidth="9.140625" defaultRowHeight="12.75"/>
  <cols>
    <col min="1" max="1" width="13.42578125" style="2" customWidth="1"/>
    <col min="2" max="2" width="29.7109375" style="1" customWidth="1"/>
    <col min="3" max="3" width="58.28515625" style="1" hidden="1" customWidth="1"/>
    <col min="4" max="4" width="33.42578125" style="3" customWidth="1"/>
    <col min="5" max="5" width="10" style="10" customWidth="1"/>
    <col min="6" max="6" width="9.7109375" style="10" customWidth="1"/>
    <col min="7" max="7" width="8.5703125" style="10" customWidth="1"/>
    <col min="8" max="8" width="9.7109375" style="10" customWidth="1"/>
    <col min="9" max="9" width="12.7109375" style="1" customWidth="1"/>
    <col min="10" max="10" width="13.5703125" style="1" customWidth="1"/>
    <col min="11" max="11" width="14.140625" style="1" customWidth="1"/>
    <col min="12" max="12" width="14.7109375" style="1" customWidth="1"/>
    <col min="13" max="13" width="14" style="1" customWidth="1"/>
    <col min="14" max="14" width="16.28515625" style="1" customWidth="1"/>
    <col min="15" max="15" width="16.140625" style="1" customWidth="1"/>
    <col min="16" max="16" width="16" style="1" customWidth="1"/>
    <col min="17" max="17" width="15.85546875" style="1" customWidth="1"/>
    <col min="18" max="18" width="16.5703125" style="1" customWidth="1"/>
    <col min="19" max="19" width="18.140625" style="3" customWidth="1"/>
    <col min="20" max="20" width="17.42578125" style="3" customWidth="1"/>
    <col min="21" max="21" width="19.42578125" style="3" customWidth="1"/>
    <col min="22" max="16384" width="9.140625" style="1"/>
  </cols>
  <sheetData>
    <row r="1" spans="1:21" ht="86.25" customHeight="1">
      <c r="A1" s="201" t="s">
        <v>428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>
      <c r="A2" s="7"/>
      <c r="B2" s="6"/>
      <c r="C2" s="6"/>
      <c r="D2" s="8"/>
      <c r="E2" s="9"/>
      <c r="F2" s="9"/>
      <c r="G2" s="9"/>
      <c r="H2" s="9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21" ht="82.5" customHeight="1">
      <c r="A3" s="218" t="s">
        <v>0</v>
      </c>
      <c r="B3" s="209" t="s">
        <v>289</v>
      </c>
      <c r="C3" s="209" t="s">
        <v>143</v>
      </c>
      <c r="D3" s="211" t="s">
        <v>288</v>
      </c>
      <c r="E3" s="223" t="s">
        <v>142</v>
      </c>
      <c r="F3" s="224"/>
      <c r="G3" s="224" t="s">
        <v>141</v>
      </c>
      <c r="H3" s="224"/>
      <c r="I3" s="214" t="s">
        <v>418</v>
      </c>
      <c r="J3" s="214"/>
      <c r="K3" s="214"/>
      <c r="L3" s="214"/>
      <c r="M3" s="215"/>
      <c r="N3" s="213" t="s">
        <v>377</v>
      </c>
      <c r="O3" s="214"/>
      <c r="P3" s="214"/>
      <c r="Q3" s="214"/>
      <c r="R3" s="215"/>
      <c r="S3" s="209" t="s">
        <v>397</v>
      </c>
      <c r="T3" s="209" t="s">
        <v>399</v>
      </c>
      <c r="U3" s="216" t="s">
        <v>400</v>
      </c>
    </row>
    <row r="4" spans="1:21" s="5" customFormat="1" ht="52.5" customHeight="1">
      <c r="A4" s="221"/>
      <c r="B4" s="220"/>
      <c r="C4" s="220"/>
      <c r="D4" s="222"/>
      <c r="E4" s="12" t="s">
        <v>5</v>
      </c>
      <c r="F4" s="41" t="s">
        <v>140</v>
      </c>
      <c r="G4" s="41" t="s">
        <v>5</v>
      </c>
      <c r="H4" s="41" t="s">
        <v>140</v>
      </c>
      <c r="I4" s="157" t="s">
        <v>378</v>
      </c>
      <c r="J4" s="157" t="s">
        <v>1</v>
      </c>
      <c r="K4" s="157" t="s">
        <v>2</v>
      </c>
      <c r="L4" s="157" t="s">
        <v>3</v>
      </c>
      <c r="M4" s="158" t="s">
        <v>139</v>
      </c>
      <c r="N4" s="159" t="s">
        <v>378</v>
      </c>
      <c r="O4" s="160" t="s">
        <v>1</v>
      </c>
      <c r="P4" s="160" t="s">
        <v>2</v>
      </c>
      <c r="Q4" s="160" t="s">
        <v>3</v>
      </c>
      <c r="R4" s="161" t="s">
        <v>139</v>
      </c>
      <c r="S4" s="220"/>
      <c r="T4" s="220"/>
      <c r="U4" s="225"/>
    </row>
    <row r="5" spans="1:21" s="5" customFormat="1" ht="12.75" customHeight="1">
      <c r="A5" s="162"/>
      <c r="B5" s="163"/>
      <c r="C5" s="163"/>
      <c r="D5" s="164"/>
      <c r="E5" s="165"/>
      <c r="F5" s="166"/>
      <c r="G5" s="166"/>
      <c r="H5" s="166"/>
      <c r="I5" s="163"/>
      <c r="J5" s="163"/>
      <c r="K5" s="163"/>
      <c r="L5" s="163"/>
      <c r="M5" s="164"/>
      <c r="N5" s="167"/>
      <c r="O5" s="163"/>
      <c r="P5" s="163"/>
      <c r="Q5" s="163"/>
      <c r="R5" s="164"/>
      <c r="S5" s="167"/>
      <c r="T5" s="157"/>
      <c r="U5" s="168"/>
    </row>
    <row r="6" spans="1:21" s="5" customFormat="1" ht="30.75" customHeight="1">
      <c r="A6" s="36" t="s">
        <v>138</v>
      </c>
      <c r="B6" s="37" t="s">
        <v>137</v>
      </c>
      <c r="C6" s="38"/>
      <c r="D6" s="40"/>
      <c r="E6" s="169"/>
      <c r="F6" s="170"/>
      <c r="G6" s="170"/>
      <c r="H6" s="170"/>
      <c r="I6" s="80">
        <f>SUM(I7:I10)</f>
        <v>39267.381000000001</v>
      </c>
      <c r="J6" s="80">
        <f>SUM(J7:J10)</f>
        <v>42314.078999999998</v>
      </c>
      <c r="K6" s="80">
        <f t="shared" ref="K6:L6" si="0">SUM(K7:K10)</f>
        <v>43434.558000000005</v>
      </c>
      <c r="L6" s="80">
        <f t="shared" si="0"/>
        <v>43434.558000000005</v>
      </c>
      <c r="M6" s="82">
        <f t="shared" ref="M6:M69" si="1">I6+J6+K6+L6</f>
        <v>168450.576</v>
      </c>
      <c r="N6" s="95">
        <f>SUM(N7:N10)</f>
        <v>5962315.9591600001</v>
      </c>
      <c r="O6" s="80">
        <f>SUM(O7:O10)</f>
        <v>6569683.728219999</v>
      </c>
      <c r="P6" s="80">
        <f>SUM(P7:P10)</f>
        <v>6827010.4965799991</v>
      </c>
      <c r="Q6" s="80">
        <f t="shared" ref="Q6" si="2">SUM(Q7:Q10)</f>
        <v>6827010.4965799991</v>
      </c>
      <c r="R6" s="82">
        <f t="shared" ref="R6:R69" si="3">N6+O6+P6+Q6</f>
        <v>26186020.680539995</v>
      </c>
      <c r="S6" s="96">
        <f>'2026'!T6</f>
        <v>2295312.1826399998</v>
      </c>
      <c r="T6" s="97">
        <f>Q6/3</f>
        <v>2275670.1655266662</v>
      </c>
      <c r="U6" s="98">
        <f>R6+S6-T6</f>
        <v>26205662.697653331</v>
      </c>
    </row>
    <row r="7" spans="1:21" s="4" customFormat="1" ht="30.75" customHeight="1">
      <c r="A7" s="36"/>
      <c r="B7" s="16" t="s">
        <v>42</v>
      </c>
      <c r="C7" s="16" t="s">
        <v>136</v>
      </c>
      <c r="D7" s="42" t="s">
        <v>144</v>
      </c>
      <c r="E7" s="95">
        <v>433.77</v>
      </c>
      <c r="F7" s="80">
        <v>435.05</v>
      </c>
      <c r="G7" s="80">
        <v>72.92</v>
      </c>
      <c r="H7" s="80">
        <v>75.84</v>
      </c>
      <c r="I7" s="100">
        <v>5616.8099999999995</v>
      </c>
      <c r="J7" s="100">
        <v>6858.04</v>
      </c>
      <c r="K7" s="100">
        <v>7742.0770000000002</v>
      </c>
      <c r="L7" s="100">
        <v>7742.0770000000002</v>
      </c>
      <c r="M7" s="82">
        <f t="shared" si="1"/>
        <v>27959.004000000001</v>
      </c>
      <c r="N7" s="96">
        <f>I7*(E7-G7)</f>
        <v>2026825.8884999997</v>
      </c>
      <c r="O7" s="101">
        <f>J7*(E7-G7)</f>
        <v>2474723.7339999997</v>
      </c>
      <c r="P7" s="101">
        <f>(F7-H7)*K7</f>
        <v>2781031.4791700002</v>
      </c>
      <c r="Q7" s="101">
        <f>(F7-H7)*L7</f>
        <v>2781031.4791700002</v>
      </c>
      <c r="R7" s="82">
        <f t="shared" si="3"/>
        <v>10063612.580839999</v>
      </c>
      <c r="S7" s="96">
        <f>'2026'!T7</f>
        <v>0</v>
      </c>
      <c r="T7" s="97"/>
      <c r="U7" s="98"/>
    </row>
    <row r="8" spans="1:21" ht="30.75" customHeight="1">
      <c r="A8" s="36"/>
      <c r="B8" s="16" t="s">
        <v>42</v>
      </c>
      <c r="C8" s="16" t="s">
        <v>136</v>
      </c>
      <c r="D8" s="42" t="s">
        <v>145</v>
      </c>
      <c r="E8" s="95">
        <v>102.23</v>
      </c>
      <c r="F8" s="80">
        <v>102.53</v>
      </c>
      <c r="G8" s="80">
        <v>59.56</v>
      </c>
      <c r="H8" s="80">
        <v>61.94</v>
      </c>
      <c r="I8" s="100">
        <v>4427.3500000000004</v>
      </c>
      <c r="J8" s="100">
        <v>5268.7039999999997</v>
      </c>
      <c r="K8" s="100">
        <v>5572.7870000000003</v>
      </c>
      <c r="L8" s="100">
        <v>5572.7870000000003</v>
      </c>
      <c r="M8" s="82">
        <f t="shared" si="1"/>
        <v>20841.628000000001</v>
      </c>
      <c r="N8" s="96">
        <f>I8*(E8-G8)</f>
        <v>188915.02450000003</v>
      </c>
      <c r="O8" s="101">
        <f>J8*(E8-G8)</f>
        <v>224815.59967999998</v>
      </c>
      <c r="P8" s="101">
        <f>(F8-H8)*K8</f>
        <v>226199.42433000004</v>
      </c>
      <c r="Q8" s="101">
        <f>(F8-H8)*L8</f>
        <v>226199.42433000004</v>
      </c>
      <c r="R8" s="82">
        <f t="shared" si="3"/>
        <v>866129.47284000018</v>
      </c>
      <c r="S8" s="96">
        <f>'2026'!T8</f>
        <v>0</v>
      </c>
      <c r="T8" s="97"/>
      <c r="U8" s="98"/>
    </row>
    <row r="9" spans="1:21" ht="30.75" customHeight="1">
      <c r="A9" s="36"/>
      <c r="B9" s="16" t="s">
        <v>42</v>
      </c>
      <c r="C9" s="16" t="s">
        <v>195</v>
      </c>
      <c r="D9" s="42" t="s">
        <v>144</v>
      </c>
      <c r="E9" s="95">
        <v>183.93</v>
      </c>
      <c r="F9" s="80">
        <v>184.47</v>
      </c>
      <c r="G9" s="80">
        <v>42.05</v>
      </c>
      <c r="H9" s="80">
        <v>43.73</v>
      </c>
      <c r="I9" s="100">
        <v>14858.895</v>
      </c>
      <c r="J9" s="100">
        <v>15347.842000000001</v>
      </c>
      <c r="K9" s="100">
        <v>15059.847</v>
      </c>
      <c r="L9" s="100">
        <v>15059.847</v>
      </c>
      <c r="M9" s="82">
        <f t="shared" si="1"/>
        <v>60326.431000000004</v>
      </c>
      <c r="N9" s="96">
        <f>I9*(E9-G9)</f>
        <v>2108180.0225999998</v>
      </c>
      <c r="O9" s="101">
        <f>J9*(E9-G9)</f>
        <v>2177551.82296</v>
      </c>
      <c r="P9" s="101">
        <f>(F9-H9)*K9</f>
        <v>2119522.8667800003</v>
      </c>
      <c r="Q9" s="101">
        <f>(F9-H9)*L9</f>
        <v>2119522.8667800003</v>
      </c>
      <c r="R9" s="82">
        <f t="shared" si="3"/>
        <v>8524777.579119999</v>
      </c>
      <c r="S9" s="96">
        <f>'2026'!T9</f>
        <v>0</v>
      </c>
      <c r="T9" s="97"/>
      <c r="U9" s="98"/>
    </row>
    <row r="10" spans="1:21" ht="30.75" customHeight="1">
      <c r="A10" s="36"/>
      <c r="B10" s="16" t="s">
        <v>42</v>
      </c>
      <c r="C10" s="16" t="s">
        <v>195</v>
      </c>
      <c r="D10" s="42" t="s">
        <v>145</v>
      </c>
      <c r="E10" s="95">
        <v>154.25</v>
      </c>
      <c r="F10" s="80">
        <v>154.69999999999999</v>
      </c>
      <c r="G10" s="80">
        <v>40.19</v>
      </c>
      <c r="H10" s="80">
        <v>41.8</v>
      </c>
      <c r="I10" s="100">
        <v>14364.326000000001</v>
      </c>
      <c r="J10" s="100">
        <v>14839.492999999999</v>
      </c>
      <c r="K10" s="100">
        <v>15059.847</v>
      </c>
      <c r="L10" s="100">
        <v>15059.847</v>
      </c>
      <c r="M10" s="82">
        <f t="shared" si="1"/>
        <v>59323.512999999999</v>
      </c>
      <c r="N10" s="96">
        <f>I10*(E10-G10)</f>
        <v>1638395.0235600001</v>
      </c>
      <c r="O10" s="101">
        <f>J10*(E10-G10)</f>
        <v>1692592.5715799998</v>
      </c>
      <c r="P10" s="101">
        <f>(F10-H10)*K10</f>
        <v>1700256.7262999997</v>
      </c>
      <c r="Q10" s="101">
        <f>(F10-H10)*L10</f>
        <v>1700256.7262999997</v>
      </c>
      <c r="R10" s="82">
        <f t="shared" si="3"/>
        <v>6731501.0477399994</v>
      </c>
      <c r="S10" s="96">
        <f>'2026'!T10</f>
        <v>0</v>
      </c>
      <c r="T10" s="97"/>
      <c r="U10" s="98"/>
    </row>
    <row r="11" spans="1:21" ht="30.75" customHeight="1">
      <c r="A11" s="36" t="s">
        <v>296</v>
      </c>
      <c r="B11" s="37" t="s">
        <v>297</v>
      </c>
      <c r="C11" s="16"/>
      <c r="D11" s="42"/>
      <c r="E11" s="183"/>
      <c r="F11" s="184"/>
      <c r="G11" s="184"/>
      <c r="H11" s="184"/>
      <c r="I11" s="103">
        <f t="shared" ref="I11:L11" si="4">SUM(I12)</f>
        <v>7292.8649999999998</v>
      </c>
      <c r="J11" s="103">
        <f t="shared" si="4"/>
        <v>6402.1379999999999</v>
      </c>
      <c r="K11" s="103">
        <f t="shared" si="4"/>
        <v>3766.8339999999998</v>
      </c>
      <c r="L11" s="103">
        <f t="shared" si="4"/>
        <v>7586.7219999999998</v>
      </c>
      <c r="M11" s="82">
        <f t="shared" si="1"/>
        <v>25048.559000000001</v>
      </c>
      <c r="N11" s="95">
        <f>SUM(N12)</f>
        <v>396877.7133</v>
      </c>
      <c r="O11" s="80">
        <f>SUM(O12)</f>
        <v>348404.34996000002</v>
      </c>
      <c r="P11" s="80">
        <f t="shared" ref="P11:Q11" si="5">SUM(P12)</f>
        <v>215651.24649999998</v>
      </c>
      <c r="Q11" s="80">
        <f t="shared" si="5"/>
        <v>434339.8345</v>
      </c>
      <c r="R11" s="82">
        <f t="shared" si="3"/>
        <v>1395273.14426</v>
      </c>
      <c r="S11" s="96">
        <f>'2026'!T11</f>
        <v>137623.13707999999</v>
      </c>
      <c r="T11" s="97">
        <f>Q11/3</f>
        <v>144779.94483333334</v>
      </c>
      <c r="U11" s="98">
        <f>R11+S11-T11</f>
        <v>1388116.3365066666</v>
      </c>
    </row>
    <row r="12" spans="1:21" ht="38.25" customHeight="1">
      <c r="A12" s="36"/>
      <c r="B12" s="16" t="s">
        <v>67</v>
      </c>
      <c r="C12" s="16" t="s">
        <v>348</v>
      </c>
      <c r="D12" s="42" t="s">
        <v>175</v>
      </c>
      <c r="E12" s="95">
        <v>100.64</v>
      </c>
      <c r="F12" s="80">
        <v>105.31</v>
      </c>
      <c r="G12" s="80">
        <v>46.22</v>
      </c>
      <c r="H12" s="80">
        <v>48.06</v>
      </c>
      <c r="I12" s="100">
        <v>7292.8649999999998</v>
      </c>
      <c r="J12" s="100">
        <v>6402.1379999999999</v>
      </c>
      <c r="K12" s="100">
        <v>3766.8339999999998</v>
      </c>
      <c r="L12" s="100">
        <v>7586.7219999999998</v>
      </c>
      <c r="M12" s="82">
        <f t="shared" si="1"/>
        <v>25048.559000000001</v>
      </c>
      <c r="N12" s="96">
        <f>I12*(E12-G12)</f>
        <v>396877.7133</v>
      </c>
      <c r="O12" s="101">
        <f>J12*(E12-G12)</f>
        <v>348404.34996000002</v>
      </c>
      <c r="P12" s="101">
        <f>(F12-H12)*K12</f>
        <v>215651.24649999998</v>
      </c>
      <c r="Q12" s="101">
        <f>(F12-H12)*L12</f>
        <v>434339.8345</v>
      </c>
      <c r="R12" s="82">
        <f t="shared" si="3"/>
        <v>1395273.14426</v>
      </c>
      <c r="S12" s="96">
        <f>'2026'!T12</f>
        <v>0</v>
      </c>
      <c r="T12" s="97"/>
      <c r="U12" s="98"/>
    </row>
    <row r="13" spans="1:21" ht="30.75" customHeight="1">
      <c r="A13" s="36" t="s">
        <v>135</v>
      </c>
      <c r="B13" s="37" t="s">
        <v>134</v>
      </c>
      <c r="C13" s="16"/>
      <c r="D13" s="42"/>
      <c r="E13" s="183"/>
      <c r="F13" s="184"/>
      <c r="G13" s="184"/>
      <c r="H13" s="184"/>
      <c r="I13" s="103">
        <f>SUM(I14:I15)</f>
        <v>759022.71100000001</v>
      </c>
      <c r="J13" s="103">
        <f>SUM(J14:J15)</f>
        <v>718500.36400000006</v>
      </c>
      <c r="K13" s="103">
        <f t="shared" ref="K13:L13" si="6">SUM(K14:K15)</f>
        <v>689296.75</v>
      </c>
      <c r="L13" s="103">
        <f t="shared" si="6"/>
        <v>689296.75</v>
      </c>
      <c r="M13" s="82">
        <f t="shared" si="1"/>
        <v>2856116.5750000002</v>
      </c>
      <c r="N13" s="95">
        <f>SUM(N14:N15)</f>
        <v>14068576.256769996</v>
      </c>
      <c r="O13" s="80">
        <f>SUM(O14:O15)</f>
        <v>13173184.88998</v>
      </c>
      <c r="P13" s="80">
        <f t="shared" ref="P13:Q13" si="7">SUM(P14:P15)</f>
        <v>12187981.897499999</v>
      </c>
      <c r="Q13" s="80">
        <f t="shared" si="7"/>
        <v>12187981.897499999</v>
      </c>
      <c r="R13" s="82">
        <f t="shared" si="3"/>
        <v>51617724.941749997</v>
      </c>
      <c r="S13" s="96">
        <f>'2026'!T13</f>
        <v>4458100.0124999993</v>
      </c>
      <c r="T13" s="97">
        <f>Q13/3</f>
        <v>4062660.6324999998</v>
      </c>
      <c r="U13" s="98">
        <f>R13+S13-T13</f>
        <v>52013164.321749993</v>
      </c>
    </row>
    <row r="14" spans="1:21" ht="30.75" customHeight="1">
      <c r="A14" s="36"/>
      <c r="B14" s="16" t="s">
        <v>133</v>
      </c>
      <c r="C14" s="16" t="s">
        <v>37</v>
      </c>
      <c r="D14" s="42" t="s">
        <v>144</v>
      </c>
      <c r="E14" s="95">
        <v>105.44</v>
      </c>
      <c r="F14" s="80">
        <v>105.75</v>
      </c>
      <c r="G14" s="80">
        <v>61.67</v>
      </c>
      <c r="H14" s="80">
        <v>64.14</v>
      </c>
      <c r="I14" s="100">
        <v>305032.48099999997</v>
      </c>
      <c r="J14" s="100">
        <v>285327.19400000002</v>
      </c>
      <c r="K14" s="100">
        <v>291187.75</v>
      </c>
      <c r="L14" s="100">
        <v>291187.75</v>
      </c>
      <c r="M14" s="82">
        <f t="shared" si="1"/>
        <v>1172735.175</v>
      </c>
      <c r="N14" s="96">
        <f>I14*(E14-G14)</f>
        <v>13351271.693369998</v>
      </c>
      <c r="O14" s="101">
        <f>J14*(E14-G14)</f>
        <v>12488771.28138</v>
      </c>
      <c r="P14" s="101">
        <f>(F14-H14)*K14</f>
        <v>12116322.2775</v>
      </c>
      <c r="Q14" s="101">
        <f>(F14-H14)*L14</f>
        <v>12116322.2775</v>
      </c>
      <c r="R14" s="82">
        <f t="shared" si="3"/>
        <v>50072687.529750004</v>
      </c>
      <c r="S14" s="96">
        <f>'2026'!T14</f>
        <v>0</v>
      </c>
      <c r="T14" s="97"/>
      <c r="U14" s="98"/>
    </row>
    <row r="15" spans="1:21" ht="30.75" customHeight="1">
      <c r="A15" s="36"/>
      <c r="B15" s="16" t="s">
        <v>133</v>
      </c>
      <c r="C15" s="16" t="s">
        <v>37</v>
      </c>
      <c r="D15" s="42" t="s">
        <v>145</v>
      </c>
      <c r="E15" s="95">
        <v>39.659999999999997</v>
      </c>
      <c r="F15" s="80">
        <v>39.78</v>
      </c>
      <c r="G15" s="80">
        <v>38.08</v>
      </c>
      <c r="H15" s="80">
        <v>39.6</v>
      </c>
      <c r="I15" s="100">
        <v>453990.23000000004</v>
      </c>
      <c r="J15" s="100">
        <v>433173.17000000004</v>
      </c>
      <c r="K15" s="100">
        <v>398109</v>
      </c>
      <c r="L15" s="100">
        <v>398109</v>
      </c>
      <c r="M15" s="82">
        <f t="shared" si="1"/>
        <v>1683381.4000000001</v>
      </c>
      <c r="N15" s="96">
        <f>I15*(E15-G15)</f>
        <v>717304.56339999929</v>
      </c>
      <c r="O15" s="101">
        <f>J15*(E15-G15)</f>
        <v>684413.60859999934</v>
      </c>
      <c r="P15" s="101">
        <f>(F15-H15)*K15</f>
        <v>71659.619999999893</v>
      </c>
      <c r="Q15" s="101">
        <f>(F15-H15)*L15</f>
        <v>71659.619999999893</v>
      </c>
      <c r="R15" s="82">
        <f t="shared" si="3"/>
        <v>1545037.4119999984</v>
      </c>
      <c r="S15" s="96">
        <f>'2026'!T15</f>
        <v>0</v>
      </c>
      <c r="T15" s="97"/>
      <c r="U15" s="98"/>
    </row>
    <row r="16" spans="1:21" ht="30.75" customHeight="1">
      <c r="A16" s="36" t="s">
        <v>373</v>
      </c>
      <c r="B16" s="37" t="s">
        <v>374</v>
      </c>
      <c r="C16" s="16"/>
      <c r="D16" s="42"/>
      <c r="E16" s="95"/>
      <c r="F16" s="80"/>
      <c r="G16" s="80"/>
      <c r="H16" s="80"/>
      <c r="I16" s="103">
        <f>SUM(I17)</f>
        <v>1993750</v>
      </c>
      <c r="J16" s="103">
        <f t="shared" ref="J16:L16" si="8">SUM(J17)</f>
        <v>1993750</v>
      </c>
      <c r="K16" s="103">
        <f t="shared" si="8"/>
        <v>1993750</v>
      </c>
      <c r="L16" s="103">
        <f t="shared" si="8"/>
        <v>1993750</v>
      </c>
      <c r="M16" s="82">
        <f>I16+J16+K16+L16</f>
        <v>7975000</v>
      </c>
      <c r="N16" s="95">
        <f>SUM(N17:N17)</f>
        <v>0</v>
      </c>
      <c r="O16" s="95">
        <f>SUM(O17:O17)</f>
        <v>0</v>
      </c>
      <c r="P16" s="95">
        <f>SUM(P17:P17)</f>
        <v>0</v>
      </c>
      <c r="Q16" s="95">
        <f>SUM(Q17:Q17)</f>
        <v>0</v>
      </c>
      <c r="R16" s="82">
        <f t="shared" si="3"/>
        <v>0</v>
      </c>
      <c r="S16" s="96">
        <f>'2026'!T16</f>
        <v>0</v>
      </c>
      <c r="T16" s="97">
        <f>Q16/3</f>
        <v>0</v>
      </c>
      <c r="U16" s="98">
        <f>R16+S16-T16</f>
        <v>0</v>
      </c>
    </row>
    <row r="17" spans="1:21" ht="30.75" customHeight="1">
      <c r="A17" s="36"/>
      <c r="B17" s="16" t="s">
        <v>380</v>
      </c>
      <c r="C17" s="16"/>
      <c r="D17" s="42" t="s">
        <v>145</v>
      </c>
      <c r="E17" s="95">
        <v>41.08</v>
      </c>
      <c r="F17" s="80">
        <v>42.72</v>
      </c>
      <c r="G17" s="80">
        <v>41.08</v>
      </c>
      <c r="H17" s="80">
        <v>42.72</v>
      </c>
      <c r="I17" s="100">
        <v>1993750</v>
      </c>
      <c r="J17" s="100">
        <v>1993750</v>
      </c>
      <c r="K17" s="100">
        <v>1993750</v>
      </c>
      <c r="L17" s="100">
        <v>1993750</v>
      </c>
      <c r="M17" s="82">
        <f t="shared" si="1"/>
        <v>7975000</v>
      </c>
      <c r="N17" s="96">
        <f>I17*(E17-G17)</f>
        <v>0</v>
      </c>
      <c r="O17" s="101">
        <f>J17*(E17-G17)</f>
        <v>0</v>
      </c>
      <c r="P17" s="101">
        <f>(F17-H17)*K17</f>
        <v>0</v>
      </c>
      <c r="Q17" s="101">
        <f>(F17-H17)*L17</f>
        <v>0</v>
      </c>
      <c r="R17" s="82">
        <f t="shared" si="3"/>
        <v>0</v>
      </c>
      <c r="S17" s="96">
        <f>'2026'!T17</f>
        <v>0</v>
      </c>
      <c r="T17" s="97"/>
      <c r="U17" s="98"/>
    </row>
    <row r="18" spans="1:21" s="2" customFormat="1" ht="30.75" customHeight="1">
      <c r="A18" s="36" t="s">
        <v>146</v>
      </c>
      <c r="B18" s="37" t="s">
        <v>147</v>
      </c>
      <c r="C18" s="16"/>
      <c r="D18" s="42"/>
      <c r="E18" s="183"/>
      <c r="F18" s="184"/>
      <c r="G18" s="184"/>
      <c r="H18" s="184"/>
      <c r="I18" s="103">
        <f t="shared" ref="I18:J18" si="9">SUM(I19:I20)</f>
        <v>684946.74300000002</v>
      </c>
      <c r="J18" s="103">
        <f t="shared" si="9"/>
        <v>664449.598</v>
      </c>
      <c r="K18" s="103">
        <f t="shared" ref="K18:L18" si="10">SUM(K19:K20)</f>
        <v>650108</v>
      </c>
      <c r="L18" s="103">
        <f t="shared" si="10"/>
        <v>650108</v>
      </c>
      <c r="M18" s="82">
        <f t="shared" si="1"/>
        <v>2649612.341</v>
      </c>
      <c r="N18" s="95">
        <f>SUM(N19:N20)</f>
        <v>6722413.455450004</v>
      </c>
      <c r="O18" s="80">
        <f>SUM(O19:O20)</f>
        <v>6496733.1185200028</v>
      </c>
      <c r="P18" s="80">
        <f t="shared" ref="P18:Q18" si="11">SUM(P19:P20)</f>
        <v>7105486.2000000011</v>
      </c>
      <c r="Q18" s="80">
        <f t="shared" si="11"/>
        <v>7105473.4400000013</v>
      </c>
      <c r="R18" s="82">
        <f t="shared" si="3"/>
        <v>27430106.213970009</v>
      </c>
      <c r="S18" s="96">
        <f>'2026'!T18</f>
        <v>2147451.2666666675</v>
      </c>
      <c r="T18" s="97">
        <f>Q18/3</f>
        <v>2368491.146666667</v>
      </c>
      <c r="U18" s="98">
        <f>R18+S18-T18</f>
        <v>27209066.33397001</v>
      </c>
    </row>
    <row r="19" spans="1:21" ht="30.75" customHeight="1">
      <c r="A19" s="36"/>
      <c r="B19" s="16" t="s">
        <v>39</v>
      </c>
      <c r="C19" s="16" t="s">
        <v>37</v>
      </c>
      <c r="D19" s="42" t="s">
        <v>144</v>
      </c>
      <c r="E19" s="95">
        <v>64.28</v>
      </c>
      <c r="F19" s="80">
        <v>67.989999999999995</v>
      </c>
      <c r="G19" s="80">
        <v>47.23</v>
      </c>
      <c r="H19" s="80">
        <v>49.11</v>
      </c>
      <c r="I19" s="100">
        <v>252492.24800000002</v>
      </c>
      <c r="J19" s="100">
        <v>242797.54499999998</v>
      </c>
      <c r="K19" s="100">
        <v>245049</v>
      </c>
      <c r="L19" s="100">
        <v>245048</v>
      </c>
      <c r="M19" s="82">
        <f t="shared" si="1"/>
        <v>985386.79300000006</v>
      </c>
      <c r="N19" s="96">
        <f>I19*(E19-G19)</f>
        <v>4304992.8284000019</v>
      </c>
      <c r="O19" s="101">
        <f>J19*(E19-G19)</f>
        <v>4139698.142250001</v>
      </c>
      <c r="P19" s="101">
        <f>(F19-H19)*K19</f>
        <v>4626525.1199999992</v>
      </c>
      <c r="Q19" s="101">
        <f>(F19-H19)*L19</f>
        <v>4626506.2399999993</v>
      </c>
      <c r="R19" s="82">
        <f t="shared" si="3"/>
        <v>17697722.330650002</v>
      </c>
      <c r="S19" s="96">
        <f>'2026'!T19</f>
        <v>0</v>
      </c>
      <c r="T19" s="97"/>
      <c r="U19" s="98"/>
    </row>
    <row r="20" spans="1:21" ht="30.75" customHeight="1">
      <c r="A20" s="36"/>
      <c r="B20" s="16" t="s">
        <v>39</v>
      </c>
      <c r="C20" s="16" t="s">
        <v>37</v>
      </c>
      <c r="D20" s="42" t="s">
        <v>145</v>
      </c>
      <c r="E20" s="95">
        <v>46.67</v>
      </c>
      <c r="F20" s="80">
        <v>48.84</v>
      </c>
      <c r="G20" s="80">
        <v>41.08</v>
      </c>
      <c r="H20" s="80">
        <v>42.72</v>
      </c>
      <c r="I20" s="100">
        <v>432454.495</v>
      </c>
      <c r="J20" s="100">
        <v>421652.05299999996</v>
      </c>
      <c r="K20" s="100">
        <v>405059</v>
      </c>
      <c r="L20" s="100">
        <v>405060</v>
      </c>
      <c r="M20" s="82">
        <f t="shared" si="1"/>
        <v>1664225.548</v>
      </c>
      <c r="N20" s="96">
        <f>I20*(E20-G20)</f>
        <v>2417420.6270500016</v>
      </c>
      <c r="O20" s="101">
        <f>J20*(E20-G20)</f>
        <v>2357034.9762700014</v>
      </c>
      <c r="P20" s="101">
        <f>(F20-H20)*K20</f>
        <v>2478961.0800000019</v>
      </c>
      <c r="Q20" s="101">
        <f>(F20-H20)*L20</f>
        <v>2478967.200000002</v>
      </c>
      <c r="R20" s="82">
        <f t="shared" si="3"/>
        <v>9732383.8833200075</v>
      </c>
      <c r="S20" s="96">
        <f>'2026'!T20</f>
        <v>0</v>
      </c>
      <c r="T20" s="97"/>
      <c r="U20" s="98"/>
    </row>
    <row r="21" spans="1:21" ht="30.75" customHeight="1">
      <c r="A21" s="36" t="s">
        <v>148</v>
      </c>
      <c r="B21" s="37" t="s">
        <v>149</v>
      </c>
      <c r="C21" s="16"/>
      <c r="D21" s="42"/>
      <c r="E21" s="183"/>
      <c r="F21" s="184"/>
      <c r="G21" s="184"/>
      <c r="H21" s="184"/>
      <c r="I21" s="103">
        <f>SUM(I22:I23)</f>
        <v>1274077.5109999999</v>
      </c>
      <c r="J21" s="103">
        <f>SUM(J22:J23)</f>
        <v>1242185.1000000001</v>
      </c>
      <c r="K21" s="103">
        <f t="shared" ref="K21:L21" si="12">SUM(K22:K23)</f>
        <v>1139197.25</v>
      </c>
      <c r="L21" s="103">
        <f t="shared" si="12"/>
        <v>1139197.25</v>
      </c>
      <c r="M21" s="82">
        <f t="shared" si="1"/>
        <v>4794657.1109999996</v>
      </c>
      <c r="N21" s="95">
        <f>SUM(N22:N23)</f>
        <v>9468413.6603299975</v>
      </c>
      <c r="O21" s="80">
        <f>SUM(O22:O23)</f>
        <v>9193225.7531399969</v>
      </c>
      <c r="P21" s="80">
        <f t="shared" ref="P21:Q21" si="13">SUM(P22:P23)</f>
        <v>9192653.8925000019</v>
      </c>
      <c r="Q21" s="80">
        <f t="shared" si="13"/>
        <v>9192653.8925000019</v>
      </c>
      <c r="R21" s="82">
        <f t="shared" si="3"/>
        <v>37046947.198469996</v>
      </c>
      <c r="S21" s="96">
        <f>'2026'!T21</f>
        <v>2818891.6966666654</v>
      </c>
      <c r="T21" s="97">
        <f>Q21/3</f>
        <v>3064217.9641666673</v>
      </c>
      <c r="U21" s="98">
        <f>R21+S21-T21</f>
        <v>36801620.930969998</v>
      </c>
    </row>
    <row r="22" spans="1:21" ht="30.75" customHeight="1">
      <c r="A22" s="36"/>
      <c r="B22" s="16" t="s">
        <v>12</v>
      </c>
      <c r="C22" s="16" t="s">
        <v>37</v>
      </c>
      <c r="D22" s="42" t="s">
        <v>144</v>
      </c>
      <c r="E22" s="95">
        <v>61.29</v>
      </c>
      <c r="F22" s="80">
        <v>64.14</v>
      </c>
      <c r="G22" s="80">
        <v>51.35</v>
      </c>
      <c r="H22" s="80">
        <v>53.41</v>
      </c>
      <c r="I22" s="100">
        <v>643719.16800000006</v>
      </c>
      <c r="J22" s="100">
        <v>620075.80200000003</v>
      </c>
      <c r="K22" s="100">
        <v>573724.75</v>
      </c>
      <c r="L22" s="100">
        <v>573724.75</v>
      </c>
      <c r="M22" s="82">
        <f t="shared" si="1"/>
        <v>2411244.4700000002</v>
      </c>
      <c r="N22" s="96">
        <f>I22*(E22-G22)</f>
        <v>6398568.5299199987</v>
      </c>
      <c r="O22" s="101">
        <f>J22*(E22-G22)</f>
        <v>6163553.4718799992</v>
      </c>
      <c r="P22" s="101">
        <f>(F22-H22)*K22</f>
        <v>6156066.5675000027</v>
      </c>
      <c r="Q22" s="101">
        <f>(F22-H22)*L22</f>
        <v>6156066.5675000027</v>
      </c>
      <c r="R22" s="82">
        <f t="shared" si="3"/>
        <v>24874255.136800002</v>
      </c>
      <c r="S22" s="96">
        <f>'2026'!T22</f>
        <v>0</v>
      </c>
      <c r="T22" s="97"/>
      <c r="U22" s="98"/>
    </row>
    <row r="23" spans="1:21" ht="30.75" customHeight="1">
      <c r="A23" s="36"/>
      <c r="B23" s="16" t="s">
        <v>12</v>
      </c>
      <c r="C23" s="16" t="s">
        <v>37</v>
      </c>
      <c r="D23" s="42" t="s">
        <v>145</v>
      </c>
      <c r="E23" s="95">
        <v>47.55</v>
      </c>
      <c r="F23" s="80">
        <v>49.76</v>
      </c>
      <c r="G23" s="80">
        <v>42.68</v>
      </c>
      <c r="H23" s="80">
        <v>44.39</v>
      </c>
      <c r="I23" s="100">
        <v>630358.34299999999</v>
      </c>
      <c r="J23" s="100">
        <v>622109.29799999995</v>
      </c>
      <c r="K23" s="100">
        <v>565472.5</v>
      </c>
      <c r="L23" s="100">
        <v>565472.5</v>
      </c>
      <c r="M23" s="82">
        <f t="shared" si="1"/>
        <v>2383412.6409999998</v>
      </c>
      <c r="N23" s="96">
        <f>I23*(E23-G23)</f>
        <v>3069845.1304099984</v>
      </c>
      <c r="O23" s="101">
        <f>J23*(E23-G23)</f>
        <v>3029672.2812599982</v>
      </c>
      <c r="P23" s="101">
        <f>(F23-H23)*K23</f>
        <v>3036587.3249999983</v>
      </c>
      <c r="Q23" s="101">
        <f>(F23-H23)*L23</f>
        <v>3036587.3249999983</v>
      </c>
      <c r="R23" s="82">
        <f t="shared" si="3"/>
        <v>12172692.061669994</v>
      </c>
      <c r="S23" s="96">
        <f>'2026'!T23</f>
        <v>0</v>
      </c>
      <c r="T23" s="97"/>
      <c r="U23" s="98"/>
    </row>
    <row r="24" spans="1:21" ht="30.75" customHeight="1">
      <c r="A24" s="36">
        <v>2914003174</v>
      </c>
      <c r="B24" s="37" t="s">
        <v>132</v>
      </c>
      <c r="C24" s="16"/>
      <c r="D24" s="42"/>
      <c r="E24" s="183"/>
      <c r="F24" s="184"/>
      <c r="G24" s="184"/>
      <c r="H24" s="184"/>
      <c r="I24" s="103">
        <f t="shared" ref="I24:L24" si="14">SUM(I25)</f>
        <v>2379.846</v>
      </c>
      <c r="J24" s="103">
        <f t="shared" si="14"/>
        <v>2393.3530000000001</v>
      </c>
      <c r="K24" s="103">
        <f t="shared" si="14"/>
        <v>2900</v>
      </c>
      <c r="L24" s="103">
        <f t="shared" si="14"/>
        <v>2700</v>
      </c>
      <c r="M24" s="82">
        <f t="shared" si="1"/>
        <v>10373.199000000001</v>
      </c>
      <c r="N24" s="95">
        <f>SUM(N25)</f>
        <v>148835.56883999999</v>
      </c>
      <c r="O24" s="80">
        <f>SUM(O25)</f>
        <v>149680.29662000001</v>
      </c>
      <c r="P24" s="80">
        <f t="shared" ref="P24:Q24" si="15">SUM(P25)</f>
        <v>190588</v>
      </c>
      <c r="Q24" s="80">
        <f t="shared" si="15"/>
        <v>177444</v>
      </c>
      <c r="R24" s="82">
        <f t="shared" si="3"/>
        <v>666547.86546</v>
      </c>
      <c r="S24" s="96">
        <f>'2026'!T24</f>
        <v>56286</v>
      </c>
      <c r="T24" s="97">
        <f>Q24/3</f>
        <v>59148</v>
      </c>
      <c r="U24" s="98">
        <f>R24+S24-T24</f>
        <v>663685.86546</v>
      </c>
    </row>
    <row r="25" spans="1:21" ht="30.75" customHeight="1">
      <c r="A25" s="36"/>
      <c r="B25" s="16" t="s">
        <v>45</v>
      </c>
      <c r="C25" s="16" t="s">
        <v>7</v>
      </c>
      <c r="D25" s="42" t="s">
        <v>144</v>
      </c>
      <c r="E25" s="95">
        <v>105.53</v>
      </c>
      <c r="F25" s="80">
        <v>110.43</v>
      </c>
      <c r="G25" s="80">
        <v>42.99</v>
      </c>
      <c r="H25" s="80">
        <v>44.71</v>
      </c>
      <c r="I25" s="100">
        <v>2379.846</v>
      </c>
      <c r="J25" s="100">
        <v>2393.3530000000001</v>
      </c>
      <c r="K25" s="100">
        <v>2900</v>
      </c>
      <c r="L25" s="100">
        <v>2700</v>
      </c>
      <c r="M25" s="82">
        <f t="shared" si="1"/>
        <v>10373.199000000001</v>
      </c>
      <c r="N25" s="96">
        <f>I25*(E25-G25)</f>
        <v>148835.56883999999</v>
      </c>
      <c r="O25" s="101">
        <f>J25*(E25-G25)</f>
        <v>149680.29662000001</v>
      </c>
      <c r="P25" s="101">
        <f>(F25-H25)*K25</f>
        <v>190588</v>
      </c>
      <c r="Q25" s="101">
        <f>(F25-H25)*L25</f>
        <v>177444</v>
      </c>
      <c r="R25" s="82">
        <f t="shared" si="3"/>
        <v>666547.86546</v>
      </c>
      <c r="S25" s="96">
        <f>'2026'!T25</f>
        <v>0</v>
      </c>
      <c r="T25" s="97"/>
      <c r="U25" s="98"/>
    </row>
    <row r="26" spans="1:21" ht="30.75" customHeight="1">
      <c r="A26" s="36" t="s">
        <v>150</v>
      </c>
      <c r="B26" s="37" t="s">
        <v>151</v>
      </c>
      <c r="C26" s="16"/>
      <c r="D26" s="42"/>
      <c r="E26" s="183"/>
      <c r="F26" s="184"/>
      <c r="G26" s="184"/>
      <c r="H26" s="184"/>
      <c r="I26" s="103">
        <f>SUM(I27:I35)</f>
        <v>464153.77599999995</v>
      </c>
      <c r="J26" s="103">
        <f>SUM(J27:J35)</f>
        <v>421672.39200000005</v>
      </c>
      <c r="K26" s="103">
        <f t="shared" ref="K26" si="16">SUM(K27:K35)</f>
        <v>424043</v>
      </c>
      <c r="L26" s="103">
        <f>SUM(L27:L35)</f>
        <v>424043</v>
      </c>
      <c r="M26" s="82">
        <f t="shared" si="1"/>
        <v>1733912.1680000001</v>
      </c>
      <c r="N26" s="95">
        <f>SUM(N27:N35)</f>
        <v>122966330.73792</v>
      </c>
      <c r="O26" s="80">
        <f>SUM(O27:O35)</f>
        <v>109763506.87348001</v>
      </c>
      <c r="P26" s="80">
        <f t="shared" ref="P26:Q26" si="17">SUM(P27:P35)</f>
        <v>117070145.98750003</v>
      </c>
      <c r="Q26" s="80">
        <f t="shared" si="17"/>
        <v>117070145.98750003</v>
      </c>
      <c r="R26" s="82">
        <f t="shared" si="3"/>
        <v>466870129.58640003</v>
      </c>
      <c r="S26" s="96">
        <f>'2026'!T26</f>
        <v>37722193.494999997</v>
      </c>
      <c r="T26" s="97">
        <f>Q26/3</f>
        <v>39023381.995833345</v>
      </c>
      <c r="U26" s="98">
        <f>R26+S26-T26</f>
        <v>465568941.0855667</v>
      </c>
    </row>
    <row r="27" spans="1:21" ht="34.5" customHeight="1">
      <c r="A27" s="36"/>
      <c r="B27" s="16" t="s">
        <v>42</v>
      </c>
      <c r="C27" s="16" t="s">
        <v>152</v>
      </c>
      <c r="D27" s="42" t="s">
        <v>144</v>
      </c>
      <c r="E27" s="95">
        <v>384.6</v>
      </c>
      <c r="F27" s="80">
        <v>384.6</v>
      </c>
      <c r="G27" s="80">
        <v>53.23</v>
      </c>
      <c r="H27" s="80">
        <v>55.36</v>
      </c>
      <c r="I27" s="100">
        <v>189189.39600000001</v>
      </c>
      <c r="J27" s="100">
        <v>167681.86199999999</v>
      </c>
      <c r="K27" s="100">
        <v>179760.75</v>
      </c>
      <c r="L27" s="100">
        <v>179760.75</v>
      </c>
      <c r="M27" s="82">
        <f t="shared" si="1"/>
        <v>716392.75800000003</v>
      </c>
      <c r="N27" s="96">
        <f t="shared" ref="N27:N35" si="18">I27*(E27-G27)</f>
        <v>62691690.152520001</v>
      </c>
      <c r="O27" s="101">
        <f t="shared" ref="O27:O35" si="19">J27*(E27-G27)</f>
        <v>55564738.610940002</v>
      </c>
      <c r="P27" s="101">
        <f t="shared" ref="P27:P35" si="20">(F27-H27)*K27</f>
        <v>59184429.329999998</v>
      </c>
      <c r="Q27" s="101">
        <f t="shared" ref="Q27:Q35" si="21">(F27-H27)*L27</f>
        <v>59184429.329999998</v>
      </c>
      <c r="R27" s="82">
        <f t="shared" si="3"/>
        <v>236625287.42346001</v>
      </c>
      <c r="S27" s="96">
        <f>'2026'!T27</f>
        <v>0</v>
      </c>
      <c r="T27" s="97"/>
      <c r="U27" s="98"/>
    </row>
    <row r="28" spans="1:21" ht="34.5" customHeight="1">
      <c r="A28" s="36"/>
      <c r="B28" s="16" t="s">
        <v>42</v>
      </c>
      <c r="C28" s="16" t="s">
        <v>152</v>
      </c>
      <c r="D28" s="42" t="s">
        <v>145</v>
      </c>
      <c r="E28" s="95">
        <v>333.96</v>
      </c>
      <c r="F28" s="80">
        <v>360.68</v>
      </c>
      <c r="G28" s="80">
        <v>48.29</v>
      </c>
      <c r="H28" s="80">
        <v>50.22</v>
      </c>
      <c r="I28" s="100">
        <v>172764.503</v>
      </c>
      <c r="J28" s="100">
        <v>151342.53599999999</v>
      </c>
      <c r="K28" s="100">
        <v>152471</v>
      </c>
      <c r="L28" s="100">
        <v>152471</v>
      </c>
      <c r="M28" s="82">
        <f t="shared" si="1"/>
        <v>629049.03899999999</v>
      </c>
      <c r="N28" s="96">
        <f t="shared" si="18"/>
        <v>49353635.572009996</v>
      </c>
      <c r="O28" s="101">
        <f t="shared" si="19"/>
        <v>43234022.259119995</v>
      </c>
      <c r="P28" s="101">
        <f t="shared" si="20"/>
        <v>47336146.660000004</v>
      </c>
      <c r="Q28" s="101">
        <f t="shared" si="21"/>
        <v>47336146.660000004</v>
      </c>
      <c r="R28" s="82">
        <f t="shared" si="3"/>
        <v>187259951.15112999</v>
      </c>
      <c r="S28" s="96">
        <f>'2026'!T28</f>
        <v>0</v>
      </c>
      <c r="T28" s="97"/>
      <c r="U28" s="98"/>
    </row>
    <row r="29" spans="1:21" ht="34.5" customHeight="1">
      <c r="A29" s="36"/>
      <c r="B29" s="16" t="s">
        <v>42</v>
      </c>
      <c r="C29" s="16" t="s">
        <v>75</v>
      </c>
      <c r="D29" s="42" t="s">
        <v>144</v>
      </c>
      <c r="E29" s="95">
        <v>321.39999999999998</v>
      </c>
      <c r="F29" s="80">
        <v>336.34</v>
      </c>
      <c r="G29" s="80">
        <v>44.67</v>
      </c>
      <c r="H29" s="80">
        <v>46.46</v>
      </c>
      <c r="I29" s="100">
        <v>1642.663</v>
      </c>
      <c r="J29" s="100">
        <v>1574.9450000000002</v>
      </c>
      <c r="K29" s="100">
        <v>1770.25</v>
      </c>
      <c r="L29" s="100">
        <v>1770.25</v>
      </c>
      <c r="M29" s="82">
        <f t="shared" si="1"/>
        <v>6758.1080000000002</v>
      </c>
      <c r="N29" s="96">
        <f t="shared" si="18"/>
        <v>454574.13198999997</v>
      </c>
      <c r="O29" s="101">
        <f t="shared" si="19"/>
        <v>435834.52984999999</v>
      </c>
      <c r="P29" s="101">
        <f t="shared" si="20"/>
        <v>513160.07</v>
      </c>
      <c r="Q29" s="101">
        <f t="shared" si="21"/>
        <v>513160.07</v>
      </c>
      <c r="R29" s="82">
        <f t="shared" si="3"/>
        <v>1916728.8018400001</v>
      </c>
      <c r="S29" s="96">
        <f>'2026'!T29</f>
        <v>0</v>
      </c>
      <c r="T29" s="97"/>
      <c r="U29" s="98"/>
    </row>
    <row r="30" spans="1:21" ht="34.5" customHeight="1">
      <c r="A30" s="36"/>
      <c r="B30" s="16" t="s">
        <v>42</v>
      </c>
      <c r="C30" s="16" t="s">
        <v>75</v>
      </c>
      <c r="D30" s="42" t="s">
        <v>145</v>
      </c>
      <c r="E30" s="95">
        <v>330.16</v>
      </c>
      <c r="F30" s="80">
        <v>345.6</v>
      </c>
      <c r="G30" s="80">
        <v>40.19</v>
      </c>
      <c r="H30" s="80">
        <v>41.8</v>
      </c>
      <c r="I30" s="100">
        <v>1642.663</v>
      </c>
      <c r="J30" s="100">
        <v>1574.9450000000002</v>
      </c>
      <c r="K30" s="100">
        <v>1771.5</v>
      </c>
      <c r="L30" s="100">
        <v>1771.5</v>
      </c>
      <c r="M30" s="82">
        <f t="shared" si="1"/>
        <v>6760.6080000000002</v>
      </c>
      <c r="N30" s="96">
        <f t="shared" si="18"/>
        <v>476322.99011000007</v>
      </c>
      <c r="O30" s="101">
        <f t="shared" si="19"/>
        <v>456686.8016500001</v>
      </c>
      <c r="P30" s="101">
        <f t="shared" si="20"/>
        <v>538181.70000000007</v>
      </c>
      <c r="Q30" s="101">
        <f t="shared" si="21"/>
        <v>538181.70000000007</v>
      </c>
      <c r="R30" s="82">
        <f t="shared" si="3"/>
        <v>2009373.1917600003</v>
      </c>
      <c r="S30" s="96">
        <f>'2026'!T30</f>
        <v>0</v>
      </c>
      <c r="T30" s="97"/>
      <c r="U30" s="98"/>
    </row>
    <row r="31" spans="1:21" ht="42" customHeight="1">
      <c r="A31" s="36"/>
      <c r="B31" s="16" t="s">
        <v>42</v>
      </c>
      <c r="C31" s="16" t="s">
        <v>153</v>
      </c>
      <c r="D31" s="42" t="s">
        <v>144</v>
      </c>
      <c r="E31" s="95">
        <v>187.41</v>
      </c>
      <c r="F31" s="80">
        <v>196.12</v>
      </c>
      <c r="G31" s="80">
        <v>51.86</v>
      </c>
      <c r="H31" s="80">
        <v>53.93</v>
      </c>
      <c r="I31" s="100">
        <v>39414.350999999995</v>
      </c>
      <c r="J31" s="100">
        <v>38657.089999999997</v>
      </c>
      <c r="K31" s="100">
        <v>34272.5</v>
      </c>
      <c r="L31" s="100">
        <v>34272.5</v>
      </c>
      <c r="M31" s="82">
        <f t="shared" si="1"/>
        <v>146616.44099999999</v>
      </c>
      <c r="N31" s="96">
        <f t="shared" si="18"/>
        <v>5342615.2780499998</v>
      </c>
      <c r="O31" s="101">
        <f t="shared" si="19"/>
        <v>5239968.5494999997</v>
      </c>
      <c r="P31" s="101">
        <f t="shared" si="20"/>
        <v>4873206.7750000004</v>
      </c>
      <c r="Q31" s="101">
        <f t="shared" si="21"/>
        <v>4873206.7750000004</v>
      </c>
      <c r="R31" s="82">
        <f t="shared" si="3"/>
        <v>20328997.377549998</v>
      </c>
      <c r="S31" s="96">
        <f>'2026'!T31</f>
        <v>0</v>
      </c>
      <c r="T31" s="97"/>
      <c r="U31" s="98"/>
    </row>
    <row r="32" spans="1:21" ht="34.5" customHeight="1">
      <c r="A32" s="36"/>
      <c r="B32" s="16" t="s">
        <v>42</v>
      </c>
      <c r="C32" s="16" t="s">
        <v>65</v>
      </c>
      <c r="D32" s="42" t="s">
        <v>145</v>
      </c>
      <c r="E32" s="95">
        <v>101.5</v>
      </c>
      <c r="F32" s="80">
        <v>106.22</v>
      </c>
      <c r="G32" s="80">
        <v>48.29</v>
      </c>
      <c r="H32" s="80">
        <v>50.22</v>
      </c>
      <c r="I32" s="100">
        <v>36905.218000000001</v>
      </c>
      <c r="J32" s="100">
        <v>36238.46</v>
      </c>
      <c r="K32" s="100">
        <v>30756.25</v>
      </c>
      <c r="L32" s="100">
        <v>30756.25</v>
      </c>
      <c r="M32" s="82">
        <f t="shared" si="1"/>
        <v>134656.17800000001</v>
      </c>
      <c r="N32" s="96">
        <f t="shared" si="18"/>
        <v>1963726.6497800001</v>
      </c>
      <c r="O32" s="101">
        <f t="shared" si="19"/>
        <v>1928248.4565999999</v>
      </c>
      <c r="P32" s="101">
        <f t="shared" si="20"/>
        <v>1722350</v>
      </c>
      <c r="Q32" s="101">
        <f t="shared" si="21"/>
        <v>1722350</v>
      </c>
      <c r="R32" s="82">
        <f t="shared" si="3"/>
        <v>7336675.1063799998</v>
      </c>
      <c r="S32" s="96">
        <f>'2026'!T32</f>
        <v>0</v>
      </c>
      <c r="T32" s="97"/>
      <c r="U32" s="98"/>
    </row>
    <row r="33" spans="1:21" ht="34.5" customHeight="1">
      <c r="A33" s="36"/>
      <c r="B33" s="16" t="s">
        <v>42</v>
      </c>
      <c r="C33" s="16" t="s">
        <v>71</v>
      </c>
      <c r="D33" s="42" t="s">
        <v>145</v>
      </c>
      <c r="E33" s="95">
        <v>91.67</v>
      </c>
      <c r="F33" s="80">
        <v>95.93</v>
      </c>
      <c r="G33" s="80">
        <v>34.659999999999997</v>
      </c>
      <c r="H33" s="80">
        <v>36.04</v>
      </c>
      <c r="I33" s="100">
        <v>11242.258</v>
      </c>
      <c r="J33" s="100">
        <v>11533.606</v>
      </c>
      <c r="K33" s="100">
        <v>10221.5</v>
      </c>
      <c r="L33" s="100">
        <v>10221.5</v>
      </c>
      <c r="M33" s="82">
        <f t="shared" si="1"/>
        <v>43218.864000000001</v>
      </c>
      <c r="N33" s="96">
        <f t="shared" si="18"/>
        <v>640921.12858000002</v>
      </c>
      <c r="O33" s="101">
        <f t="shared" si="19"/>
        <v>657530.87806000002</v>
      </c>
      <c r="P33" s="101">
        <f t="shared" si="20"/>
        <v>612165.63500000013</v>
      </c>
      <c r="Q33" s="101">
        <f t="shared" si="21"/>
        <v>612165.63500000013</v>
      </c>
      <c r="R33" s="82">
        <f t="shared" si="3"/>
        <v>2522783.2766400003</v>
      </c>
      <c r="S33" s="96">
        <f>'2026'!T33</f>
        <v>0</v>
      </c>
      <c r="T33" s="97"/>
      <c r="U33" s="98"/>
    </row>
    <row r="34" spans="1:21" ht="34.5" customHeight="1">
      <c r="A34" s="36"/>
      <c r="B34" s="16" t="s">
        <v>42</v>
      </c>
      <c r="C34" s="16" t="s">
        <v>71</v>
      </c>
      <c r="D34" s="42" t="s">
        <v>144</v>
      </c>
      <c r="E34" s="95">
        <v>219.15</v>
      </c>
      <c r="F34" s="80">
        <v>229.33</v>
      </c>
      <c r="G34" s="80">
        <v>38.479999999999997</v>
      </c>
      <c r="H34" s="80">
        <v>40.020000000000003</v>
      </c>
      <c r="I34" s="100">
        <v>11242.258</v>
      </c>
      <c r="J34" s="100">
        <v>11533.606</v>
      </c>
      <c r="K34" s="100">
        <v>10639.25</v>
      </c>
      <c r="L34" s="100">
        <v>10639.25</v>
      </c>
      <c r="M34" s="82">
        <f t="shared" si="1"/>
        <v>44054.364000000001</v>
      </c>
      <c r="N34" s="96">
        <f t="shared" si="18"/>
        <v>2031138.7528600001</v>
      </c>
      <c r="O34" s="101">
        <f t="shared" si="19"/>
        <v>2083776.5960200001</v>
      </c>
      <c r="P34" s="101">
        <f t="shared" si="20"/>
        <v>2014116.4175</v>
      </c>
      <c r="Q34" s="101">
        <f t="shared" si="21"/>
        <v>2014116.4175</v>
      </c>
      <c r="R34" s="82">
        <f t="shared" si="3"/>
        <v>8143148.1838800013</v>
      </c>
      <c r="S34" s="96">
        <f>'2026'!T34</f>
        <v>0</v>
      </c>
      <c r="T34" s="97"/>
      <c r="U34" s="98"/>
    </row>
    <row r="35" spans="1:21" ht="34.5" customHeight="1">
      <c r="A35" s="36"/>
      <c r="B35" s="16" t="s">
        <v>42</v>
      </c>
      <c r="C35" s="16" t="s">
        <v>366</v>
      </c>
      <c r="D35" s="42" t="s">
        <v>144</v>
      </c>
      <c r="E35" s="95">
        <v>148.02000000000001</v>
      </c>
      <c r="F35" s="80">
        <v>159.86000000000001</v>
      </c>
      <c r="G35" s="80">
        <v>42.05</v>
      </c>
      <c r="H35" s="80">
        <v>43.73</v>
      </c>
      <c r="I35" s="100">
        <v>110.46599999999999</v>
      </c>
      <c r="J35" s="100">
        <v>1535.3420000000001</v>
      </c>
      <c r="K35" s="100">
        <v>2380</v>
      </c>
      <c r="L35" s="100">
        <v>2380</v>
      </c>
      <c r="M35" s="82">
        <f t="shared" si="1"/>
        <v>6405.808</v>
      </c>
      <c r="N35" s="96">
        <f t="shared" si="18"/>
        <v>11706.082020000002</v>
      </c>
      <c r="O35" s="101">
        <f t="shared" si="19"/>
        <v>162700.19174000004</v>
      </c>
      <c r="P35" s="101">
        <f t="shared" si="20"/>
        <v>276389.40000000008</v>
      </c>
      <c r="Q35" s="101">
        <f t="shared" si="21"/>
        <v>276389.40000000008</v>
      </c>
      <c r="R35" s="82">
        <f t="shared" si="3"/>
        <v>727185.07376000029</v>
      </c>
      <c r="S35" s="96">
        <f>'2026'!T35</f>
        <v>0</v>
      </c>
      <c r="T35" s="97"/>
      <c r="U35" s="98"/>
    </row>
    <row r="36" spans="1:21" ht="30.75" customHeight="1">
      <c r="A36" s="36" t="s">
        <v>131</v>
      </c>
      <c r="B36" s="37" t="s">
        <v>130</v>
      </c>
      <c r="C36" s="16"/>
      <c r="D36" s="42"/>
      <c r="E36" s="183"/>
      <c r="F36" s="184"/>
      <c r="G36" s="184"/>
      <c r="H36" s="184"/>
      <c r="I36" s="103">
        <f t="shared" ref="I36:J36" si="22">SUM(I37:I38)</f>
        <v>8704.7390000000014</v>
      </c>
      <c r="J36" s="103">
        <f t="shared" si="22"/>
        <v>5852.3189999999995</v>
      </c>
      <c r="K36" s="103">
        <f t="shared" ref="K36:L36" si="23">SUM(K37:K38)</f>
        <v>9540.75</v>
      </c>
      <c r="L36" s="103">
        <f t="shared" si="23"/>
        <v>9540.75</v>
      </c>
      <c r="M36" s="82">
        <f t="shared" si="1"/>
        <v>33638.558000000005</v>
      </c>
      <c r="N36" s="95">
        <f>SUM(N37:N38)</f>
        <v>122258.20095999996</v>
      </c>
      <c r="O36" s="80">
        <f>SUM(O37:O38)</f>
        <v>90018.314729999969</v>
      </c>
      <c r="P36" s="80">
        <f t="shared" ref="P36:Q36" si="24">SUM(P37:P38)</f>
        <v>143609.47499999998</v>
      </c>
      <c r="Q36" s="80">
        <f t="shared" si="24"/>
        <v>143609.47499999998</v>
      </c>
      <c r="R36" s="82">
        <f t="shared" si="3"/>
        <v>499495.46568999987</v>
      </c>
      <c r="S36" s="96">
        <f>'2026'!T36</f>
        <v>44151.782499999979</v>
      </c>
      <c r="T36" s="97">
        <f>Q36/3</f>
        <v>47869.82499999999</v>
      </c>
      <c r="U36" s="98">
        <f>R36+S36-T36</f>
        <v>495777.42318999983</v>
      </c>
    </row>
    <row r="37" spans="1:21" ht="30.75" customHeight="1">
      <c r="A37" s="36"/>
      <c r="B37" s="16" t="s">
        <v>41</v>
      </c>
      <c r="C37" s="16" t="s">
        <v>129</v>
      </c>
      <c r="D37" s="42" t="s">
        <v>144</v>
      </c>
      <c r="E37" s="95">
        <v>85.5</v>
      </c>
      <c r="F37" s="80">
        <v>89.47</v>
      </c>
      <c r="G37" s="80">
        <v>78.260000000000005</v>
      </c>
      <c r="H37" s="80">
        <v>81.39</v>
      </c>
      <c r="I37" s="100">
        <v>8324.1190000000006</v>
      </c>
      <c r="J37" s="100">
        <v>5546.16</v>
      </c>
      <c r="K37" s="100">
        <v>9133.5</v>
      </c>
      <c r="L37" s="100">
        <v>9133.5</v>
      </c>
      <c r="M37" s="82">
        <f t="shared" si="1"/>
        <v>32137.279000000002</v>
      </c>
      <c r="N37" s="96">
        <f>I37*(E37-G37)</f>
        <v>60266.621559999963</v>
      </c>
      <c r="O37" s="101">
        <f>J37*(E37-G37)</f>
        <v>40154.198399999972</v>
      </c>
      <c r="P37" s="101">
        <f>(F37-H37)*K37</f>
        <v>73798.679999999978</v>
      </c>
      <c r="Q37" s="101">
        <f>(F37-H37)*L37</f>
        <v>73798.679999999978</v>
      </c>
      <c r="R37" s="82">
        <f t="shared" si="3"/>
        <v>248018.17995999992</v>
      </c>
      <c r="S37" s="96">
        <f>'2026'!T37</f>
        <v>0</v>
      </c>
      <c r="T37" s="97"/>
      <c r="U37" s="98"/>
    </row>
    <row r="38" spans="1:21" ht="30.75" customHeight="1">
      <c r="A38" s="36"/>
      <c r="B38" s="16" t="s">
        <v>41</v>
      </c>
      <c r="C38" s="16" t="s">
        <v>154</v>
      </c>
      <c r="D38" s="42" t="s">
        <v>144</v>
      </c>
      <c r="E38" s="95">
        <v>241.13</v>
      </c>
      <c r="F38" s="80">
        <v>252.81</v>
      </c>
      <c r="G38" s="80">
        <v>78.260000000000005</v>
      </c>
      <c r="H38" s="80">
        <v>81.39</v>
      </c>
      <c r="I38" s="100">
        <v>380.62</v>
      </c>
      <c r="J38" s="100">
        <v>306.15899999999999</v>
      </c>
      <c r="K38" s="100">
        <v>407.25</v>
      </c>
      <c r="L38" s="100">
        <v>407.25</v>
      </c>
      <c r="M38" s="82">
        <f t="shared" si="1"/>
        <v>1501.279</v>
      </c>
      <c r="N38" s="96">
        <f>I38*(E38-G38)</f>
        <v>61991.579400000002</v>
      </c>
      <c r="O38" s="101">
        <f>J38*(E38-G38)</f>
        <v>49864.116329999997</v>
      </c>
      <c r="P38" s="101">
        <f>(F38-H38)*K38</f>
        <v>69810.795000000013</v>
      </c>
      <c r="Q38" s="101">
        <f>(F38-H38)*L38</f>
        <v>69810.795000000013</v>
      </c>
      <c r="R38" s="82">
        <f t="shared" si="3"/>
        <v>251477.28573000003</v>
      </c>
      <c r="S38" s="96">
        <f>'2026'!T38</f>
        <v>0</v>
      </c>
      <c r="T38" s="97"/>
      <c r="U38" s="98"/>
    </row>
    <row r="39" spans="1:21" ht="30.75" customHeight="1">
      <c r="A39" s="36" t="s">
        <v>128</v>
      </c>
      <c r="B39" s="37" t="s">
        <v>127</v>
      </c>
      <c r="C39" s="16"/>
      <c r="D39" s="42"/>
      <c r="E39" s="183"/>
      <c r="F39" s="184"/>
      <c r="G39" s="184"/>
      <c r="H39" s="184"/>
      <c r="I39" s="103">
        <f t="shared" ref="I39:J39" si="25">SUM(I40:I41)</f>
        <v>541945.61400000006</v>
      </c>
      <c r="J39" s="103">
        <f t="shared" si="25"/>
        <v>541759.30000000005</v>
      </c>
      <c r="K39" s="103">
        <f t="shared" ref="K39:L39" si="26">SUM(K40:K41)</f>
        <v>372914</v>
      </c>
      <c r="L39" s="103">
        <f t="shared" si="26"/>
        <v>372914</v>
      </c>
      <c r="M39" s="82">
        <f t="shared" si="1"/>
        <v>1829532.9140000001</v>
      </c>
      <c r="N39" s="95">
        <f>SUM(N40:N41)</f>
        <v>0</v>
      </c>
      <c r="O39" s="80">
        <f>SUM(O40:O41)</f>
        <v>0</v>
      </c>
      <c r="P39" s="80">
        <f t="shared" ref="P39:Q39" si="27">SUM(P40:P41)</f>
        <v>100686.78000000116</v>
      </c>
      <c r="Q39" s="80">
        <f t="shared" si="27"/>
        <v>100686.78000000116</v>
      </c>
      <c r="R39" s="82">
        <f t="shared" si="3"/>
        <v>201373.56000000233</v>
      </c>
      <c r="S39" s="96">
        <f>'2026'!T39</f>
        <v>0</v>
      </c>
      <c r="T39" s="97">
        <f>Q39/3</f>
        <v>33562.260000000388</v>
      </c>
      <c r="U39" s="98">
        <f>R39+S39-T39</f>
        <v>167811.30000000194</v>
      </c>
    </row>
    <row r="40" spans="1:21" ht="30.75" customHeight="1">
      <c r="A40" s="36"/>
      <c r="B40" s="16" t="s">
        <v>8</v>
      </c>
      <c r="C40" s="16" t="s">
        <v>37</v>
      </c>
      <c r="D40" s="42" t="s">
        <v>144</v>
      </c>
      <c r="E40" s="95">
        <v>41.6</v>
      </c>
      <c r="F40" s="80">
        <v>43.26</v>
      </c>
      <c r="G40" s="80">
        <v>41.6</v>
      </c>
      <c r="H40" s="80">
        <v>43.26</v>
      </c>
      <c r="I40" s="100">
        <v>201964.17700000003</v>
      </c>
      <c r="J40" s="100">
        <v>200002.85399999999</v>
      </c>
      <c r="K40" s="100">
        <v>0</v>
      </c>
      <c r="L40" s="100">
        <v>0</v>
      </c>
      <c r="M40" s="82">
        <f t="shared" si="1"/>
        <v>401967.03100000002</v>
      </c>
      <c r="N40" s="96">
        <f>I40*(E40-G40)</f>
        <v>0</v>
      </c>
      <c r="O40" s="101">
        <f>J40*(E40-G40)</f>
        <v>0</v>
      </c>
      <c r="P40" s="101">
        <f>(F40-H40)*K40</f>
        <v>0</v>
      </c>
      <c r="Q40" s="101">
        <f>(F40-H40)*L40</f>
        <v>0</v>
      </c>
      <c r="R40" s="82">
        <f t="shared" si="3"/>
        <v>0</v>
      </c>
      <c r="S40" s="96">
        <f>'2026'!T40</f>
        <v>0</v>
      </c>
      <c r="T40" s="97"/>
      <c r="U40" s="98"/>
    </row>
    <row r="41" spans="1:21" ht="30.75" customHeight="1">
      <c r="A41" s="36"/>
      <c r="B41" s="16" t="s">
        <v>8</v>
      </c>
      <c r="C41" s="16" t="s">
        <v>37</v>
      </c>
      <c r="D41" s="42" t="s">
        <v>145</v>
      </c>
      <c r="E41" s="95">
        <v>41.43</v>
      </c>
      <c r="F41" s="80">
        <v>43.35</v>
      </c>
      <c r="G41" s="80">
        <v>41.43</v>
      </c>
      <c r="H41" s="80">
        <v>43.08</v>
      </c>
      <c r="I41" s="100">
        <v>339981.43700000003</v>
      </c>
      <c r="J41" s="100">
        <v>341756.446</v>
      </c>
      <c r="K41" s="100">
        <v>372914</v>
      </c>
      <c r="L41" s="100">
        <v>372914</v>
      </c>
      <c r="M41" s="82">
        <f t="shared" si="1"/>
        <v>1427565.8829999999</v>
      </c>
      <c r="N41" s="96">
        <f>I41*(E41-G41)</f>
        <v>0</v>
      </c>
      <c r="O41" s="101">
        <f>J41*(E41-G41)</f>
        <v>0</v>
      </c>
      <c r="P41" s="101">
        <f>(F41-H41)*K41</f>
        <v>100686.78000000116</v>
      </c>
      <c r="Q41" s="101">
        <f>(F41-H41)*L41</f>
        <v>100686.78000000116</v>
      </c>
      <c r="R41" s="82">
        <f t="shared" si="3"/>
        <v>201373.56000000233</v>
      </c>
      <c r="S41" s="96">
        <f>'2026'!T41</f>
        <v>0</v>
      </c>
      <c r="T41" s="97"/>
      <c r="U41" s="98"/>
    </row>
    <row r="42" spans="1:21" ht="30.75" customHeight="1">
      <c r="A42" s="36" t="s">
        <v>155</v>
      </c>
      <c r="B42" s="37" t="s">
        <v>156</v>
      </c>
      <c r="C42" s="16"/>
      <c r="D42" s="42"/>
      <c r="E42" s="183"/>
      <c r="F42" s="184"/>
      <c r="G42" s="184"/>
      <c r="H42" s="184"/>
      <c r="I42" s="103">
        <f t="shared" ref="I42:J42" si="28">SUM(I43:I44)</f>
        <v>4856.87</v>
      </c>
      <c r="J42" s="103">
        <f t="shared" si="28"/>
        <v>6904</v>
      </c>
      <c r="K42" s="103">
        <f t="shared" ref="K42:L42" si="29">SUM(K43:K44)</f>
        <v>6904</v>
      </c>
      <c r="L42" s="103">
        <f t="shared" si="29"/>
        <v>6908</v>
      </c>
      <c r="M42" s="82">
        <f t="shared" si="1"/>
        <v>25572.87</v>
      </c>
      <c r="N42" s="95">
        <f>SUM(N43:N44)</f>
        <v>255949.53360000002</v>
      </c>
      <c r="O42" s="80">
        <f>SUM(O43:O44)</f>
        <v>299282.03000000009</v>
      </c>
      <c r="P42" s="80">
        <f t="shared" ref="P42:Q42" si="30">SUM(P43:P44)</f>
        <v>339824.22000000009</v>
      </c>
      <c r="Q42" s="80">
        <f t="shared" si="30"/>
        <v>340077.96</v>
      </c>
      <c r="R42" s="82">
        <f t="shared" si="3"/>
        <v>1235133.7436000002</v>
      </c>
      <c r="S42" s="96">
        <f>'2026'!T42</f>
        <v>99836.026666666672</v>
      </c>
      <c r="T42" s="97">
        <f>Q42/3</f>
        <v>113359.32</v>
      </c>
      <c r="U42" s="98">
        <f>R42+S42-T42</f>
        <v>1221610.4502666667</v>
      </c>
    </row>
    <row r="43" spans="1:21" ht="30.75" customHeight="1">
      <c r="A43" s="36"/>
      <c r="B43" s="16" t="s">
        <v>72</v>
      </c>
      <c r="C43" s="16" t="s">
        <v>157</v>
      </c>
      <c r="D43" s="42" t="s">
        <v>144</v>
      </c>
      <c r="E43" s="95">
        <v>134.61000000000001</v>
      </c>
      <c r="F43" s="80">
        <v>145.37</v>
      </c>
      <c r="G43" s="80">
        <v>60.08</v>
      </c>
      <c r="H43" s="80">
        <v>62.48</v>
      </c>
      <c r="I43" s="100">
        <v>3385.62</v>
      </c>
      <c r="J43" s="100">
        <v>3917</v>
      </c>
      <c r="K43" s="100">
        <v>3917</v>
      </c>
      <c r="L43" s="100">
        <v>3920</v>
      </c>
      <c r="M43" s="82">
        <f t="shared" si="1"/>
        <v>15139.619999999999</v>
      </c>
      <c r="N43" s="96">
        <f>I43*(E43-G43)</f>
        <v>252330.25860000003</v>
      </c>
      <c r="O43" s="101">
        <f>J43*(E43-G43)</f>
        <v>291934.01000000007</v>
      </c>
      <c r="P43" s="101">
        <f>(F43-H43)*K43</f>
        <v>324680.13000000006</v>
      </c>
      <c r="Q43" s="101">
        <f>(F43-H43)*L43</f>
        <v>324928.80000000005</v>
      </c>
      <c r="R43" s="82">
        <f t="shared" si="3"/>
        <v>1193873.1986000002</v>
      </c>
      <c r="S43" s="96">
        <f>'2026'!T43</f>
        <v>0</v>
      </c>
      <c r="T43" s="97"/>
      <c r="U43" s="98"/>
    </row>
    <row r="44" spans="1:21" ht="30.75" customHeight="1">
      <c r="A44" s="36"/>
      <c r="B44" s="16" t="s">
        <v>72</v>
      </c>
      <c r="C44" s="16" t="s">
        <v>158</v>
      </c>
      <c r="D44" s="42" t="s">
        <v>144</v>
      </c>
      <c r="E44" s="95">
        <v>62.54</v>
      </c>
      <c r="F44" s="80">
        <v>67.55</v>
      </c>
      <c r="G44" s="80">
        <v>60.08</v>
      </c>
      <c r="H44" s="80">
        <v>62.48</v>
      </c>
      <c r="I44" s="100">
        <v>1471.25</v>
      </c>
      <c r="J44" s="100">
        <v>2987</v>
      </c>
      <c r="K44" s="100">
        <v>2987</v>
      </c>
      <c r="L44" s="100">
        <v>2988</v>
      </c>
      <c r="M44" s="82">
        <f t="shared" si="1"/>
        <v>10433.25</v>
      </c>
      <c r="N44" s="96">
        <f>I44*(E44-G44)</f>
        <v>3619.2750000000015</v>
      </c>
      <c r="O44" s="101">
        <f>J44*(E44-G44)</f>
        <v>7348.0200000000023</v>
      </c>
      <c r="P44" s="101">
        <f>(F44-H44)*K44</f>
        <v>15144.09</v>
      </c>
      <c r="Q44" s="101">
        <f>(F44-H44)*L44</f>
        <v>15149.160000000002</v>
      </c>
      <c r="R44" s="82">
        <f t="shared" si="3"/>
        <v>41260.545000000006</v>
      </c>
      <c r="S44" s="96">
        <f>'2026'!T44</f>
        <v>0</v>
      </c>
      <c r="T44" s="97"/>
      <c r="U44" s="98"/>
    </row>
    <row r="45" spans="1:21" ht="31.5" customHeight="1">
      <c r="A45" s="36" t="s">
        <v>126</v>
      </c>
      <c r="B45" s="37" t="s">
        <v>125</v>
      </c>
      <c r="C45" s="16"/>
      <c r="D45" s="42"/>
      <c r="E45" s="183"/>
      <c r="F45" s="184"/>
      <c r="G45" s="184"/>
      <c r="H45" s="184"/>
      <c r="I45" s="103">
        <f t="shared" ref="I45:J45" si="31">SUM(I46:I49)</f>
        <v>119581</v>
      </c>
      <c r="J45" s="103">
        <f t="shared" si="31"/>
        <v>117387.466</v>
      </c>
      <c r="K45" s="103">
        <f t="shared" ref="K45:L45" si="32">SUM(K46:K49)</f>
        <v>126320.015</v>
      </c>
      <c r="L45" s="103">
        <f t="shared" si="32"/>
        <v>126320.015</v>
      </c>
      <c r="M45" s="82">
        <f t="shared" si="1"/>
        <v>489608.49600000004</v>
      </c>
      <c r="N45" s="95">
        <f>SUM(N46:N49)</f>
        <v>4714831.3826399995</v>
      </c>
      <c r="O45" s="80">
        <f>SUM(O46:O49)</f>
        <v>4657450.2585300002</v>
      </c>
      <c r="P45" s="80">
        <f t="shared" ref="P45:Q45" si="33">SUM(P46:P49)</f>
        <v>5658119.1346499994</v>
      </c>
      <c r="Q45" s="80">
        <f t="shared" si="33"/>
        <v>5658119.1346499994</v>
      </c>
      <c r="R45" s="82">
        <f t="shared" si="3"/>
        <v>20688519.910469998</v>
      </c>
      <c r="S45" s="96">
        <f>'2026'!T45</f>
        <v>1769226.1725166666</v>
      </c>
      <c r="T45" s="97">
        <f>Q45/3</f>
        <v>1886039.7115499999</v>
      </c>
      <c r="U45" s="98">
        <f>R45+S45-T45</f>
        <v>20571706.371436663</v>
      </c>
    </row>
    <row r="46" spans="1:21" ht="33" customHeight="1">
      <c r="A46" s="36"/>
      <c r="B46" s="16" t="s">
        <v>56</v>
      </c>
      <c r="C46" s="16" t="s">
        <v>159</v>
      </c>
      <c r="D46" s="42" t="s">
        <v>144</v>
      </c>
      <c r="E46" s="95">
        <v>99.67</v>
      </c>
      <c r="F46" s="80">
        <v>104.31</v>
      </c>
      <c r="G46" s="80">
        <v>73.33</v>
      </c>
      <c r="H46" s="80">
        <v>76.260000000000005</v>
      </c>
      <c r="I46" s="100">
        <v>68891.399999999994</v>
      </c>
      <c r="J46" s="100">
        <v>68010.034</v>
      </c>
      <c r="K46" s="100">
        <v>75889.25</v>
      </c>
      <c r="L46" s="100">
        <v>75889.25</v>
      </c>
      <c r="M46" s="82">
        <f t="shared" si="1"/>
        <v>288679.93400000001</v>
      </c>
      <c r="N46" s="96">
        <f>I46*(E46-G46)</f>
        <v>1814599.476</v>
      </c>
      <c r="O46" s="101">
        <f>J46*(E46-G46)</f>
        <v>1791384.2955600002</v>
      </c>
      <c r="P46" s="101">
        <f>(F46-H46)*K46</f>
        <v>2128693.4624999999</v>
      </c>
      <c r="Q46" s="101">
        <f>(F46-H46)*L46</f>
        <v>2128693.4624999999</v>
      </c>
      <c r="R46" s="82">
        <f t="shared" si="3"/>
        <v>7863370.696560001</v>
      </c>
      <c r="S46" s="96">
        <f>'2026'!T46</f>
        <v>0</v>
      </c>
      <c r="T46" s="97"/>
      <c r="U46" s="98"/>
    </row>
    <row r="47" spans="1:21" ht="33" customHeight="1">
      <c r="A47" s="36"/>
      <c r="B47" s="16" t="s">
        <v>56</v>
      </c>
      <c r="C47" s="16" t="s">
        <v>124</v>
      </c>
      <c r="D47" s="42" t="s">
        <v>145</v>
      </c>
      <c r="E47" s="95">
        <v>100.28</v>
      </c>
      <c r="F47" s="80">
        <v>104.94</v>
      </c>
      <c r="G47" s="80">
        <v>55.7</v>
      </c>
      <c r="H47" s="80">
        <v>57.93</v>
      </c>
      <c r="I47" s="100">
        <v>49371.351999999999</v>
      </c>
      <c r="J47" s="100">
        <v>48010.235000000001</v>
      </c>
      <c r="K47" s="100">
        <v>48271.75</v>
      </c>
      <c r="L47" s="100">
        <v>48271.75</v>
      </c>
      <c r="M47" s="82">
        <f t="shared" si="1"/>
        <v>193925.087</v>
      </c>
      <c r="N47" s="96">
        <f>I47*(E47-G47)</f>
        <v>2200974.8721599998</v>
      </c>
      <c r="O47" s="101">
        <f>J47*(E47-G47)</f>
        <v>2140296.2763</v>
      </c>
      <c r="P47" s="101">
        <f>(F47-H47)*K47</f>
        <v>2269254.9674999998</v>
      </c>
      <c r="Q47" s="101">
        <f>(F47-H47)*L47</f>
        <v>2269254.9674999998</v>
      </c>
      <c r="R47" s="82">
        <f t="shared" si="3"/>
        <v>8879781.0834599994</v>
      </c>
      <c r="S47" s="96">
        <f>'2026'!T47</f>
        <v>0</v>
      </c>
      <c r="T47" s="97"/>
      <c r="U47" s="98"/>
    </row>
    <row r="48" spans="1:21" ht="33" customHeight="1">
      <c r="A48" s="36"/>
      <c r="B48" s="16" t="s">
        <v>56</v>
      </c>
      <c r="C48" s="16" t="s">
        <v>32</v>
      </c>
      <c r="D48" s="42" t="s">
        <v>144</v>
      </c>
      <c r="E48" s="95">
        <v>649.42999999999995</v>
      </c>
      <c r="F48" s="80">
        <v>701.39</v>
      </c>
      <c r="G48" s="80">
        <v>127.92</v>
      </c>
      <c r="H48" s="80">
        <v>133.04</v>
      </c>
      <c r="I48" s="100">
        <v>946.24799999999993</v>
      </c>
      <c r="J48" s="100">
        <v>964.077</v>
      </c>
      <c r="K48" s="100">
        <v>1184.5</v>
      </c>
      <c r="L48" s="100">
        <v>1184.5</v>
      </c>
      <c r="M48" s="82">
        <f t="shared" si="1"/>
        <v>4279.3249999999998</v>
      </c>
      <c r="N48" s="96">
        <f>I48*(E48-G48)</f>
        <v>493477.79447999998</v>
      </c>
      <c r="O48" s="101">
        <f>J48*(E48-G48)</f>
        <v>502775.79626999999</v>
      </c>
      <c r="P48" s="101">
        <f>(F48-H48)*K48</f>
        <v>673210.57500000007</v>
      </c>
      <c r="Q48" s="101">
        <f>(F48-H48)*L48</f>
        <v>673210.57500000007</v>
      </c>
      <c r="R48" s="82">
        <f t="shared" si="3"/>
        <v>2342674.7407500003</v>
      </c>
      <c r="S48" s="96">
        <f>'2026'!T48</f>
        <v>0</v>
      </c>
      <c r="T48" s="97"/>
      <c r="U48" s="98"/>
    </row>
    <row r="49" spans="1:21" ht="33" customHeight="1">
      <c r="A49" s="36"/>
      <c r="B49" s="16" t="s">
        <v>56</v>
      </c>
      <c r="C49" s="16" t="s">
        <v>282</v>
      </c>
      <c r="D49" s="42" t="s">
        <v>144</v>
      </c>
      <c r="E49" s="95">
        <v>675.18</v>
      </c>
      <c r="F49" s="80">
        <v>729.2</v>
      </c>
      <c r="G49" s="80">
        <v>122.01</v>
      </c>
      <c r="H49" s="80">
        <v>126.89</v>
      </c>
      <c r="I49" s="100">
        <v>372</v>
      </c>
      <c r="J49" s="100">
        <v>403.12</v>
      </c>
      <c r="K49" s="100">
        <v>974.51499999999999</v>
      </c>
      <c r="L49" s="100">
        <v>974.51499999999999</v>
      </c>
      <c r="M49" s="82">
        <f t="shared" si="1"/>
        <v>2724.15</v>
      </c>
      <c r="N49" s="96">
        <f>I49*(E49-G49)</f>
        <v>205779.24</v>
      </c>
      <c r="O49" s="101">
        <f>J49*(E49-G49)</f>
        <v>222993.89039999997</v>
      </c>
      <c r="P49" s="101">
        <f>(F49-H49)*K49</f>
        <v>586960.12965000002</v>
      </c>
      <c r="Q49" s="101">
        <f>(F49-H49)*L49</f>
        <v>586960.12965000002</v>
      </c>
      <c r="R49" s="82">
        <f t="shared" si="3"/>
        <v>1602693.3896999999</v>
      </c>
      <c r="S49" s="96">
        <f>'2026'!T49</f>
        <v>0</v>
      </c>
      <c r="T49" s="97"/>
      <c r="U49" s="98"/>
    </row>
    <row r="50" spans="1:21" ht="30.75" customHeight="1">
      <c r="A50" s="36" t="s">
        <v>160</v>
      </c>
      <c r="B50" s="37" t="s">
        <v>161</v>
      </c>
      <c r="C50" s="16"/>
      <c r="D50" s="42"/>
      <c r="E50" s="183"/>
      <c r="F50" s="184"/>
      <c r="G50" s="184"/>
      <c r="H50" s="184"/>
      <c r="I50" s="103">
        <f>SUM(I51:I54)</f>
        <v>11623</v>
      </c>
      <c r="J50" s="103">
        <f>SUM(J51:J54)</f>
        <v>16355</v>
      </c>
      <c r="K50" s="103">
        <f t="shared" ref="K50:L50" si="34">SUM(K51:K54)</f>
        <v>11288.75</v>
      </c>
      <c r="L50" s="103">
        <f t="shared" si="34"/>
        <v>11288.75</v>
      </c>
      <c r="M50" s="82">
        <f t="shared" si="1"/>
        <v>50555.5</v>
      </c>
      <c r="N50" s="96">
        <f>SUM(N51:N54)</f>
        <v>829976.31</v>
      </c>
      <c r="O50" s="101">
        <f>SUM(O51:O54)</f>
        <v>1173096.0099999998</v>
      </c>
      <c r="P50" s="101">
        <f t="shared" ref="P50:Q50" si="35">SUM(P51:P54)</f>
        <v>871222.77250000008</v>
      </c>
      <c r="Q50" s="101">
        <f t="shared" si="35"/>
        <v>871222.77250000008</v>
      </c>
      <c r="R50" s="82">
        <f t="shared" si="3"/>
        <v>3745517.8649999998</v>
      </c>
      <c r="S50" s="96">
        <f>'2026'!T50</f>
        <v>268333.10916666663</v>
      </c>
      <c r="T50" s="97">
        <f>Q50/3</f>
        <v>290407.59083333338</v>
      </c>
      <c r="U50" s="98">
        <f>R50+S50-T50</f>
        <v>3723443.3833333328</v>
      </c>
    </row>
    <row r="51" spans="1:21" ht="30.75" customHeight="1">
      <c r="A51" s="36"/>
      <c r="B51" s="16" t="s">
        <v>72</v>
      </c>
      <c r="C51" s="16" t="s">
        <v>162</v>
      </c>
      <c r="D51" s="42" t="s">
        <v>144</v>
      </c>
      <c r="E51" s="95">
        <v>137.01</v>
      </c>
      <c r="F51" s="80">
        <v>147.97</v>
      </c>
      <c r="G51" s="80">
        <v>63.35</v>
      </c>
      <c r="H51" s="80">
        <v>65.88</v>
      </c>
      <c r="I51" s="100">
        <v>5214</v>
      </c>
      <c r="J51" s="100">
        <v>9718</v>
      </c>
      <c r="K51" s="100">
        <v>5014</v>
      </c>
      <c r="L51" s="100">
        <v>5014</v>
      </c>
      <c r="M51" s="82">
        <f t="shared" si="1"/>
        <v>24960</v>
      </c>
      <c r="N51" s="96">
        <f>I51*(E51-G51)</f>
        <v>384063.24</v>
      </c>
      <c r="O51" s="101">
        <f>J51*(E51-G51)</f>
        <v>715827.88</v>
      </c>
      <c r="P51" s="101">
        <f>(F51-H51)*K51</f>
        <v>411599.26</v>
      </c>
      <c r="Q51" s="101">
        <f>(F51-H51)*L51</f>
        <v>411599.26</v>
      </c>
      <c r="R51" s="82">
        <f t="shared" si="3"/>
        <v>1923089.6400000001</v>
      </c>
      <c r="S51" s="96">
        <f>'2026'!T51</f>
        <v>0</v>
      </c>
      <c r="T51" s="97"/>
      <c r="U51" s="98"/>
    </row>
    <row r="52" spans="1:21" ht="30.75" customHeight="1">
      <c r="A52" s="36"/>
      <c r="B52" s="16" t="s">
        <v>72</v>
      </c>
      <c r="C52" s="16" t="s">
        <v>163</v>
      </c>
      <c r="D52" s="42" t="s">
        <v>144</v>
      </c>
      <c r="E52" s="95">
        <v>156.69</v>
      </c>
      <c r="F52" s="80">
        <v>163.97</v>
      </c>
      <c r="G52" s="80">
        <v>103.52</v>
      </c>
      <c r="H52" s="80">
        <v>107.66</v>
      </c>
      <c r="I52" s="100">
        <v>4059</v>
      </c>
      <c r="J52" s="100">
        <v>4277</v>
      </c>
      <c r="K52" s="100">
        <v>3919.25</v>
      </c>
      <c r="L52" s="100">
        <v>3919.25</v>
      </c>
      <c r="M52" s="82">
        <f t="shared" si="1"/>
        <v>16174.5</v>
      </c>
      <c r="N52" s="96">
        <f>I52*(E52-G52)</f>
        <v>215817.03</v>
      </c>
      <c r="O52" s="101">
        <f>J52*(E52-G52)</f>
        <v>227408.09</v>
      </c>
      <c r="P52" s="101">
        <f>(F52-H52)*K52</f>
        <v>220692.9675</v>
      </c>
      <c r="Q52" s="101">
        <f>(F52-H52)*L52</f>
        <v>220692.9675</v>
      </c>
      <c r="R52" s="82">
        <f t="shared" si="3"/>
        <v>884611.05500000005</v>
      </c>
      <c r="S52" s="96">
        <f>'2026'!T52</f>
        <v>0</v>
      </c>
      <c r="T52" s="97"/>
      <c r="U52" s="98"/>
    </row>
    <row r="53" spans="1:21" ht="30.75" customHeight="1">
      <c r="A53" s="36"/>
      <c r="B53" s="16" t="s">
        <v>72</v>
      </c>
      <c r="C53" s="16" t="s">
        <v>164</v>
      </c>
      <c r="D53" s="42" t="s">
        <v>144</v>
      </c>
      <c r="E53" s="95">
        <v>164.31</v>
      </c>
      <c r="F53" s="80">
        <v>171.94</v>
      </c>
      <c r="G53" s="80">
        <v>47.84</v>
      </c>
      <c r="H53" s="80">
        <v>49.75</v>
      </c>
      <c r="I53" s="100">
        <v>1416</v>
      </c>
      <c r="J53" s="100">
        <v>1396</v>
      </c>
      <c r="K53" s="100">
        <v>1347.5</v>
      </c>
      <c r="L53" s="100">
        <v>1347.5</v>
      </c>
      <c r="M53" s="82">
        <f t="shared" si="1"/>
        <v>5507</v>
      </c>
      <c r="N53" s="96">
        <f>I53*(E53-G53)</f>
        <v>164921.51999999999</v>
      </c>
      <c r="O53" s="101">
        <f>J53*(E53-G53)</f>
        <v>162592.12</v>
      </c>
      <c r="P53" s="101">
        <f>(F53-H53)*K53</f>
        <v>164651.02499999999</v>
      </c>
      <c r="Q53" s="101">
        <f>(F53-H53)*L53</f>
        <v>164651.02499999999</v>
      </c>
      <c r="R53" s="82">
        <f t="shared" si="3"/>
        <v>656815.69000000006</v>
      </c>
      <c r="S53" s="96">
        <f>'2026'!T53</f>
        <v>0</v>
      </c>
      <c r="T53" s="97"/>
      <c r="U53" s="98"/>
    </row>
    <row r="54" spans="1:21" ht="30.75" customHeight="1">
      <c r="A54" s="36"/>
      <c r="B54" s="16" t="s">
        <v>72</v>
      </c>
      <c r="C54" s="16" t="s">
        <v>165</v>
      </c>
      <c r="D54" s="42" t="s">
        <v>144</v>
      </c>
      <c r="E54" s="95">
        <v>173.3</v>
      </c>
      <c r="F54" s="80">
        <v>181.35</v>
      </c>
      <c r="G54" s="80">
        <v>103.52</v>
      </c>
      <c r="H54" s="80">
        <v>107.66</v>
      </c>
      <c r="I54" s="100">
        <v>934</v>
      </c>
      <c r="J54" s="100">
        <v>964</v>
      </c>
      <c r="K54" s="100">
        <v>1008</v>
      </c>
      <c r="L54" s="100">
        <v>1008</v>
      </c>
      <c r="M54" s="82">
        <f t="shared" si="1"/>
        <v>3914</v>
      </c>
      <c r="N54" s="96">
        <f>I54*(E54-G54)</f>
        <v>65174.520000000011</v>
      </c>
      <c r="O54" s="101">
        <f>J54*(E54-G54)</f>
        <v>67267.920000000013</v>
      </c>
      <c r="P54" s="101">
        <f>(F54-H54)*K54</f>
        <v>74279.520000000004</v>
      </c>
      <c r="Q54" s="101">
        <f>(F54-H54)*L54</f>
        <v>74279.520000000004</v>
      </c>
      <c r="R54" s="82">
        <f t="shared" si="3"/>
        <v>281001.48000000004</v>
      </c>
      <c r="S54" s="96">
        <f>'2026'!T54</f>
        <v>0</v>
      </c>
      <c r="T54" s="97"/>
      <c r="U54" s="98"/>
    </row>
    <row r="55" spans="1:21" ht="30.75" customHeight="1">
      <c r="A55" s="36" t="s">
        <v>123</v>
      </c>
      <c r="B55" s="37" t="s">
        <v>122</v>
      </c>
      <c r="C55" s="16"/>
      <c r="D55" s="42"/>
      <c r="E55" s="183"/>
      <c r="F55" s="184"/>
      <c r="G55" s="184"/>
      <c r="H55" s="184"/>
      <c r="I55" s="103">
        <f t="shared" ref="I55:Q55" si="36">SUM(I56:I57)</f>
        <v>770982</v>
      </c>
      <c r="J55" s="103">
        <f t="shared" si="36"/>
        <v>729929</v>
      </c>
      <c r="K55" s="103">
        <f t="shared" ref="K55:L55" si="37">SUM(K56:K57)</f>
        <v>762852.75</v>
      </c>
      <c r="L55" s="103">
        <f t="shared" si="37"/>
        <v>762852.75</v>
      </c>
      <c r="M55" s="82">
        <f t="shared" si="1"/>
        <v>3026616.5</v>
      </c>
      <c r="N55" s="95">
        <f t="shared" si="36"/>
        <v>1645993.3999999994</v>
      </c>
      <c r="O55" s="80">
        <f t="shared" si="36"/>
        <v>1555003.9399999995</v>
      </c>
      <c r="P55" s="80">
        <f t="shared" si="36"/>
        <v>1931150.2450000022</v>
      </c>
      <c r="Q55" s="80">
        <f t="shared" si="36"/>
        <v>1931150.2450000022</v>
      </c>
      <c r="R55" s="82">
        <f t="shared" si="3"/>
        <v>7063297.8300000029</v>
      </c>
      <c r="S55" s="96">
        <f>'2026'!T55</f>
        <v>543033.41166666651</v>
      </c>
      <c r="T55" s="80">
        <f>Q55/3</f>
        <v>643716.74833333411</v>
      </c>
      <c r="U55" s="98">
        <f>R55+S55-T55</f>
        <v>6962614.493333335</v>
      </c>
    </row>
    <row r="56" spans="1:21" ht="30.75" customHeight="1">
      <c r="A56" s="36"/>
      <c r="B56" s="16" t="s">
        <v>121</v>
      </c>
      <c r="C56" s="16" t="s">
        <v>37</v>
      </c>
      <c r="D56" s="42" t="s">
        <v>144</v>
      </c>
      <c r="E56" s="95">
        <v>44.14</v>
      </c>
      <c r="F56" s="80">
        <v>46.19</v>
      </c>
      <c r="G56" s="80">
        <v>41.6</v>
      </c>
      <c r="H56" s="80">
        <v>43.26</v>
      </c>
      <c r="I56" s="100">
        <v>311716</v>
      </c>
      <c r="J56" s="100">
        <v>290200</v>
      </c>
      <c r="K56" s="100">
        <v>309109</v>
      </c>
      <c r="L56" s="100">
        <v>309109</v>
      </c>
      <c r="M56" s="82">
        <f t="shared" si="1"/>
        <v>1220134</v>
      </c>
      <c r="N56" s="96">
        <f>I56*(E56-G56)</f>
        <v>791758.63999999978</v>
      </c>
      <c r="O56" s="101">
        <f>J56*(E56-G56)</f>
        <v>737107.99999999977</v>
      </c>
      <c r="P56" s="101">
        <f>(F56-H56)*K56</f>
        <v>905689.36999999988</v>
      </c>
      <c r="Q56" s="101">
        <f>(F56-H56)*L56</f>
        <v>905689.36999999988</v>
      </c>
      <c r="R56" s="82">
        <f t="shared" si="3"/>
        <v>3340245.38</v>
      </c>
      <c r="S56" s="96">
        <f>'2026'!T56</f>
        <v>0</v>
      </c>
      <c r="T56" s="97"/>
      <c r="U56" s="98"/>
    </row>
    <row r="57" spans="1:21" ht="30.75" customHeight="1">
      <c r="A57" s="36"/>
      <c r="B57" s="16" t="s">
        <v>121</v>
      </c>
      <c r="C57" s="16" t="s">
        <v>37</v>
      </c>
      <c r="D57" s="42" t="s">
        <v>145</v>
      </c>
      <c r="E57" s="95">
        <v>49.33</v>
      </c>
      <c r="F57" s="80">
        <v>51.63</v>
      </c>
      <c r="G57" s="80">
        <v>47.47</v>
      </c>
      <c r="H57" s="80">
        <v>49.37</v>
      </c>
      <c r="I57" s="100">
        <v>459266</v>
      </c>
      <c r="J57" s="100">
        <v>439729</v>
      </c>
      <c r="K57" s="100">
        <v>453743.75</v>
      </c>
      <c r="L57" s="100">
        <v>453743.75</v>
      </c>
      <c r="M57" s="82">
        <f t="shared" si="1"/>
        <v>1806482.5</v>
      </c>
      <c r="N57" s="96">
        <f>I57*(E57-G57)</f>
        <v>854234.75999999978</v>
      </c>
      <c r="O57" s="101">
        <f>J57*(E57-G57)</f>
        <v>817895.93999999971</v>
      </c>
      <c r="P57" s="101">
        <f>(F57-H57)*K57</f>
        <v>1025460.8750000023</v>
      </c>
      <c r="Q57" s="101">
        <f>(F57-H57)*L57</f>
        <v>1025460.8750000023</v>
      </c>
      <c r="R57" s="82">
        <f t="shared" si="3"/>
        <v>3723052.4500000044</v>
      </c>
      <c r="S57" s="96">
        <f>'2026'!T57</f>
        <v>0</v>
      </c>
      <c r="T57" s="97"/>
      <c r="U57" s="98"/>
    </row>
    <row r="58" spans="1:21" ht="30.75" customHeight="1">
      <c r="A58" s="36" t="s">
        <v>258</v>
      </c>
      <c r="B58" s="37" t="s">
        <v>259</v>
      </c>
      <c r="C58" s="16"/>
      <c r="D58" s="42"/>
      <c r="E58" s="183"/>
      <c r="F58" s="184"/>
      <c r="G58" s="184"/>
      <c r="H58" s="184"/>
      <c r="I58" s="103">
        <f>SUM(I59:I60)</f>
        <v>11023</v>
      </c>
      <c r="J58" s="103">
        <f>SUM(J59:J60)</f>
        <v>8937</v>
      </c>
      <c r="K58" s="103">
        <f t="shared" ref="K58:L58" si="38">SUM(K59:K60)</f>
        <v>12327.5</v>
      </c>
      <c r="L58" s="103">
        <f t="shared" si="38"/>
        <v>12327.5</v>
      </c>
      <c r="M58" s="82">
        <f t="shared" si="1"/>
        <v>44615</v>
      </c>
      <c r="N58" s="95">
        <f>SUM(N59:N60)</f>
        <v>309825.8</v>
      </c>
      <c r="O58" s="80">
        <f>SUM(O59:O60)</f>
        <v>251901.06</v>
      </c>
      <c r="P58" s="80">
        <f t="shared" ref="P58:Q58" si="39">SUM(P59:P60)</f>
        <v>341315.08000000007</v>
      </c>
      <c r="Q58" s="80">
        <f t="shared" si="39"/>
        <v>341315.08000000007</v>
      </c>
      <c r="R58" s="82">
        <f t="shared" si="3"/>
        <v>1244357.02</v>
      </c>
      <c r="S58" s="96">
        <f>'2026'!T58</f>
        <v>106057.03833333333</v>
      </c>
      <c r="T58" s="80">
        <f>Q58/3</f>
        <v>113771.69333333336</v>
      </c>
      <c r="U58" s="98">
        <f>R58+S58-T58</f>
        <v>1236642.365</v>
      </c>
    </row>
    <row r="59" spans="1:21" ht="30.75" customHeight="1">
      <c r="A59" s="36"/>
      <c r="B59" s="16" t="s">
        <v>44</v>
      </c>
      <c r="C59" s="16" t="s">
        <v>260</v>
      </c>
      <c r="D59" s="42" t="s">
        <v>144</v>
      </c>
      <c r="E59" s="95">
        <v>113.73</v>
      </c>
      <c r="F59" s="80">
        <v>119.01</v>
      </c>
      <c r="G59" s="80">
        <v>96.13</v>
      </c>
      <c r="H59" s="80">
        <v>99.97</v>
      </c>
      <c r="I59" s="100">
        <v>5923</v>
      </c>
      <c r="J59" s="100">
        <v>4771</v>
      </c>
      <c r="K59" s="100">
        <v>7871</v>
      </c>
      <c r="L59" s="100">
        <v>7871</v>
      </c>
      <c r="M59" s="82">
        <f t="shared" si="1"/>
        <v>26436</v>
      </c>
      <c r="N59" s="96">
        <f>I59*(E59-G59)</f>
        <v>104244.80000000005</v>
      </c>
      <c r="O59" s="101">
        <f>J59*(E59-G59)</f>
        <v>83969.600000000035</v>
      </c>
      <c r="P59" s="101">
        <f>(F59-H59)*K59</f>
        <v>149863.84000000005</v>
      </c>
      <c r="Q59" s="101">
        <f>(F59-H59)*L59</f>
        <v>149863.84000000005</v>
      </c>
      <c r="R59" s="82">
        <f t="shared" si="3"/>
        <v>487942.08000000019</v>
      </c>
      <c r="S59" s="96">
        <f>'2026'!T59</f>
        <v>0</v>
      </c>
      <c r="T59" s="97"/>
      <c r="U59" s="98"/>
    </row>
    <row r="60" spans="1:21" ht="30.75" customHeight="1">
      <c r="A60" s="36"/>
      <c r="B60" s="16" t="s">
        <v>44</v>
      </c>
      <c r="C60" s="16" t="s">
        <v>260</v>
      </c>
      <c r="D60" s="42" t="s">
        <v>145</v>
      </c>
      <c r="E60" s="95">
        <v>159.85</v>
      </c>
      <c r="F60" s="80">
        <v>167.28</v>
      </c>
      <c r="G60" s="80">
        <v>119.54</v>
      </c>
      <c r="H60" s="80">
        <v>124.32</v>
      </c>
      <c r="I60" s="100">
        <v>5100</v>
      </c>
      <c r="J60" s="100">
        <v>4166</v>
      </c>
      <c r="K60" s="100">
        <v>4456.5</v>
      </c>
      <c r="L60" s="100">
        <v>4456.5</v>
      </c>
      <c r="M60" s="82">
        <f t="shared" si="1"/>
        <v>18179</v>
      </c>
      <c r="N60" s="96">
        <f>I60*(E60-G60)</f>
        <v>205580.99999999994</v>
      </c>
      <c r="O60" s="101">
        <f>J60*(E60-G60)</f>
        <v>167931.45999999996</v>
      </c>
      <c r="P60" s="101">
        <f>(F60-H60)*K60</f>
        <v>191451.24000000005</v>
      </c>
      <c r="Q60" s="101">
        <f>(F60-H60)*L60</f>
        <v>191451.24000000005</v>
      </c>
      <c r="R60" s="82">
        <f t="shared" si="3"/>
        <v>756414.94</v>
      </c>
      <c r="S60" s="96">
        <f>'2026'!T60</f>
        <v>0</v>
      </c>
      <c r="T60" s="97"/>
      <c r="U60" s="98"/>
    </row>
    <row r="61" spans="1:21" ht="30.75" customHeight="1">
      <c r="A61" s="36" t="s">
        <v>120</v>
      </c>
      <c r="B61" s="37" t="s">
        <v>118</v>
      </c>
      <c r="C61" s="16"/>
      <c r="D61" s="42"/>
      <c r="E61" s="183"/>
      <c r="F61" s="184"/>
      <c r="G61" s="184"/>
      <c r="H61" s="184"/>
      <c r="I61" s="103">
        <f t="shared" ref="I61:J61" si="40">SUM(I62:I64)</f>
        <v>1552.4099999999999</v>
      </c>
      <c r="J61" s="103">
        <f t="shared" si="40"/>
        <v>1639.47</v>
      </c>
      <c r="K61" s="103">
        <f t="shared" ref="K61:L61" si="41">SUM(K62:K64)</f>
        <v>2490.75</v>
      </c>
      <c r="L61" s="103">
        <f t="shared" si="41"/>
        <v>2490.75</v>
      </c>
      <c r="M61" s="82">
        <f t="shared" si="1"/>
        <v>8173.38</v>
      </c>
      <c r="N61" s="96">
        <f>SUM(N62:N64)</f>
        <v>52125.006299999994</v>
      </c>
      <c r="O61" s="101">
        <f>SUM(O62:O64)</f>
        <v>54010.608899999992</v>
      </c>
      <c r="P61" s="101">
        <f t="shared" ref="P61:Q61" si="42">SUM(P62:P64)</f>
        <v>135650.01999999999</v>
      </c>
      <c r="Q61" s="101">
        <f t="shared" si="42"/>
        <v>135650.01999999999</v>
      </c>
      <c r="R61" s="82">
        <f t="shared" si="3"/>
        <v>377435.65519999992</v>
      </c>
      <c r="S61" s="96">
        <f>'2026'!T61</f>
        <v>42805.587499999994</v>
      </c>
      <c r="T61" s="97">
        <f>Q61/3</f>
        <v>45216.673333333332</v>
      </c>
      <c r="U61" s="98">
        <f>R61+S61-T61</f>
        <v>375024.5693666666</v>
      </c>
    </row>
    <row r="62" spans="1:21" ht="30.75" customHeight="1">
      <c r="A62" s="36"/>
      <c r="B62" s="16" t="s">
        <v>41</v>
      </c>
      <c r="C62" s="16" t="s">
        <v>166</v>
      </c>
      <c r="D62" s="42" t="s">
        <v>144</v>
      </c>
      <c r="E62" s="95">
        <v>85.3</v>
      </c>
      <c r="F62" s="80">
        <v>89.26</v>
      </c>
      <c r="G62" s="80">
        <v>78.260000000000005</v>
      </c>
      <c r="H62" s="80">
        <v>81.39</v>
      </c>
      <c r="I62" s="100">
        <v>659.14</v>
      </c>
      <c r="J62" s="100">
        <v>746.4</v>
      </c>
      <c r="K62" s="100">
        <v>786</v>
      </c>
      <c r="L62" s="100">
        <v>786</v>
      </c>
      <c r="M62" s="82">
        <f t="shared" si="1"/>
        <v>2977.54</v>
      </c>
      <c r="N62" s="96">
        <f>I62*(E62-G62)</f>
        <v>4640.3455999999951</v>
      </c>
      <c r="O62" s="101">
        <f>J62*(E62-G62)</f>
        <v>5254.6559999999936</v>
      </c>
      <c r="P62" s="101">
        <f>(F62-H62)*K62</f>
        <v>6185.8200000000033</v>
      </c>
      <c r="Q62" s="101">
        <f>(F62-H62)*L62</f>
        <v>6185.8200000000033</v>
      </c>
      <c r="R62" s="82">
        <f t="shared" si="3"/>
        <v>22266.641599999995</v>
      </c>
      <c r="S62" s="96">
        <f>'2026'!T62</f>
        <v>0</v>
      </c>
      <c r="T62" s="97"/>
      <c r="U62" s="98"/>
    </row>
    <row r="63" spans="1:21" ht="30.75" customHeight="1">
      <c r="A63" s="36"/>
      <c r="B63" s="16" t="s">
        <v>41</v>
      </c>
      <c r="C63" s="16" t="s">
        <v>119</v>
      </c>
      <c r="D63" s="42" t="s">
        <v>144</v>
      </c>
      <c r="E63" s="95">
        <v>168.13</v>
      </c>
      <c r="F63" s="80">
        <v>175.95</v>
      </c>
      <c r="G63" s="80">
        <v>78.260000000000005</v>
      </c>
      <c r="H63" s="80">
        <v>81.39</v>
      </c>
      <c r="I63" s="100">
        <v>304.94</v>
      </c>
      <c r="J63" s="100">
        <v>327.87</v>
      </c>
      <c r="K63" s="100">
        <v>1160.75</v>
      </c>
      <c r="L63" s="100">
        <v>1160.75</v>
      </c>
      <c r="M63" s="82">
        <f t="shared" si="1"/>
        <v>2954.31</v>
      </c>
      <c r="N63" s="96">
        <f>I63*(E63-G63)</f>
        <v>27404.957799999996</v>
      </c>
      <c r="O63" s="101">
        <f>J63*(E63-G63)</f>
        <v>29465.676899999999</v>
      </c>
      <c r="P63" s="101">
        <f>(F63-H63)*K63</f>
        <v>109760.51999999999</v>
      </c>
      <c r="Q63" s="101">
        <f>(F63-H63)*L63</f>
        <v>109760.51999999999</v>
      </c>
      <c r="R63" s="82">
        <f t="shared" si="3"/>
        <v>276391.67469999997</v>
      </c>
      <c r="S63" s="96">
        <f>'2026'!T63</f>
        <v>0</v>
      </c>
      <c r="T63" s="97"/>
      <c r="U63" s="98"/>
    </row>
    <row r="64" spans="1:21" ht="30.75" customHeight="1">
      <c r="A64" s="36"/>
      <c r="B64" s="16" t="s">
        <v>41</v>
      </c>
      <c r="C64" s="16" t="s">
        <v>167</v>
      </c>
      <c r="D64" s="42" t="s">
        <v>144</v>
      </c>
      <c r="E64" s="95">
        <v>112.39</v>
      </c>
      <c r="F64" s="80">
        <v>117.61</v>
      </c>
      <c r="G64" s="80">
        <v>78.260000000000005</v>
      </c>
      <c r="H64" s="80">
        <v>81.39</v>
      </c>
      <c r="I64" s="100">
        <v>588.33000000000004</v>
      </c>
      <c r="J64" s="100">
        <v>565.20000000000005</v>
      </c>
      <c r="K64" s="100">
        <v>544</v>
      </c>
      <c r="L64" s="100">
        <v>544</v>
      </c>
      <c r="M64" s="82">
        <f t="shared" si="1"/>
        <v>2241.5300000000002</v>
      </c>
      <c r="N64" s="96">
        <f>I64*(E64-G64)</f>
        <v>20079.7029</v>
      </c>
      <c r="O64" s="101">
        <f>J64*(E64-G64)</f>
        <v>19290.275999999998</v>
      </c>
      <c r="P64" s="101">
        <f>(F64-H64)*K64</f>
        <v>19703.68</v>
      </c>
      <c r="Q64" s="101">
        <f>(F64-H64)*L64</f>
        <v>19703.68</v>
      </c>
      <c r="R64" s="82">
        <f t="shared" si="3"/>
        <v>78777.338900000002</v>
      </c>
      <c r="S64" s="96">
        <f>'2026'!T64</f>
        <v>0</v>
      </c>
      <c r="T64" s="97"/>
      <c r="U64" s="98"/>
    </row>
    <row r="65" spans="1:21" ht="30.75" customHeight="1">
      <c r="A65" s="36" t="s">
        <v>117</v>
      </c>
      <c r="B65" s="37" t="s">
        <v>116</v>
      </c>
      <c r="C65" s="16"/>
      <c r="D65" s="42"/>
      <c r="E65" s="183"/>
      <c r="F65" s="184"/>
      <c r="G65" s="184"/>
      <c r="H65" s="184"/>
      <c r="I65" s="103">
        <f t="shared" ref="I65:L65" si="43">SUM(I66)</f>
        <v>424.24</v>
      </c>
      <c r="J65" s="103">
        <f t="shared" si="43"/>
        <v>522.47</v>
      </c>
      <c r="K65" s="103">
        <f t="shared" si="43"/>
        <v>560</v>
      </c>
      <c r="L65" s="103">
        <f t="shared" si="43"/>
        <v>433</v>
      </c>
      <c r="M65" s="82">
        <f t="shared" si="1"/>
        <v>1939.71</v>
      </c>
      <c r="N65" s="95">
        <f>SUM(N66)</f>
        <v>58409.363199999993</v>
      </c>
      <c r="O65" s="80">
        <f>SUM(O66)</f>
        <v>71933.669599999994</v>
      </c>
      <c r="P65" s="80">
        <f t="shared" ref="P65:Q65" si="44">SUM(P66)</f>
        <v>80880.800000000003</v>
      </c>
      <c r="Q65" s="80">
        <f t="shared" si="44"/>
        <v>62538.19</v>
      </c>
      <c r="R65" s="82">
        <f t="shared" si="3"/>
        <v>273762.02279999998</v>
      </c>
      <c r="S65" s="96">
        <f>'2026'!T65</f>
        <v>19871.813333333328</v>
      </c>
      <c r="T65" s="97">
        <f>Q65/3</f>
        <v>20846.063333333335</v>
      </c>
      <c r="U65" s="98">
        <f>R65+S65-T65</f>
        <v>272787.77279999998</v>
      </c>
    </row>
    <row r="66" spans="1:21" ht="30.75" customHeight="1">
      <c r="A66" s="36"/>
      <c r="B66" s="16" t="s">
        <v>67</v>
      </c>
      <c r="C66" s="16" t="s">
        <v>115</v>
      </c>
      <c r="D66" s="42" t="s">
        <v>144</v>
      </c>
      <c r="E66" s="95">
        <v>193.14</v>
      </c>
      <c r="F66" s="80">
        <v>202.11</v>
      </c>
      <c r="G66" s="80">
        <v>55.46</v>
      </c>
      <c r="H66" s="80">
        <v>57.68</v>
      </c>
      <c r="I66" s="100">
        <v>424.24</v>
      </c>
      <c r="J66" s="100">
        <v>522.47</v>
      </c>
      <c r="K66" s="100">
        <v>560</v>
      </c>
      <c r="L66" s="100">
        <v>433</v>
      </c>
      <c r="M66" s="82">
        <f t="shared" si="1"/>
        <v>1939.71</v>
      </c>
      <c r="N66" s="96">
        <f>I66*(E66-G66)</f>
        <v>58409.363199999993</v>
      </c>
      <c r="O66" s="101">
        <f>J66*(E66-G66)</f>
        <v>71933.669599999994</v>
      </c>
      <c r="P66" s="101">
        <f>(F66-H66)*K66</f>
        <v>80880.800000000003</v>
      </c>
      <c r="Q66" s="101">
        <f>(F66-H66)*L66</f>
        <v>62538.19</v>
      </c>
      <c r="R66" s="82">
        <f t="shared" si="3"/>
        <v>273762.02279999998</v>
      </c>
      <c r="S66" s="96">
        <f>'2026'!T66</f>
        <v>0</v>
      </c>
      <c r="T66" s="97"/>
      <c r="U66" s="98"/>
    </row>
    <row r="67" spans="1:21" ht="30.75" customHeight="1">
      <c r="A67" s="36" t="s">
        <v>168</v>
      </c>
      <c r="B67" s="37" t="s">
        <v>169</v>
      </c>
      <c r="C67" s="16"/>
      <c r="D67" s="42"/>
      <c r="E67" s="183"/>
      <c r="F67" s="184"/>
      <c r="G67" s="184"/>
      <c r="H67" s="184"/>
      <c r="I67" s="103">
        <f>SUM(I68:I71)</f>
        <v>49657.161</v>
      </c>
      <c r="J67" s="103">
        <f>SUM(J68:J71)</f>
        <v>47951.199000000001</v>
      </c>
      <c r="K67" s="103">
        <f t="shared" ref="K67:L67" si="45">SUM(K68:K71)</f>
        <v>60024</v>
      </c>
      <c r="L67" s="103">
        <f t="shared" si="45"/>
        <v>60027</v>
      </c>
      <c r="M67" s="82">
        <f t="shared" si="1"/>
        <v>217659.36</v>
      </c>
      <c r="N67" s="95">
        <f>SUM(N68:N71)</f>
        <v>1289407.3602499997</v>
      </c>
      <c r="O67" s="80">
        <f>SUM(O68:O71)</f>
        <v>1226743.8739799997</v>
      </c>
      <c r="P67" s="80">
        <f t="shared" ref="P67:Q67" si="46">SUM(P68:P71)</f>
        <v>1946090.0600000008</v>
      </c>
      <c r="Q67" s="80">
        <f t="shared" si="46"/>
        <v>1946240.1400000008</v>
      </c>
      <c r="R67" s="82">
        <f t="shared" si="3"/>
        <v>6408481.4342300007</v>
      </c>
      <c r="S67" s="96">
        <f>'2026'!T67</f>
        <v>540784.22666666657</v>
      </c>
      <c r="T67" s="97">
        <f>Q67/3</f>
        <v>648746.71333333361</v>
      </c>
      <c r="U67" s="98">
        <f>R67+S67-T67</f>
        <v>6300518.9475633334</v>
      </c>
    </row>
    <row r="68" spans="1:21" ht="30.75" customHeight="1">
      <c r="A68" s="36"/>
      <c r="B68" s="16" t="s">
        <v>276</v>
      </c>
      <c r="C68" s="16" t="s">
        <v>277</v>
      </c>
      <c r="D68" s="42" t="s">
        <v>144</v>
      </c>
      <c r="E68" s="95">
        <v>131.76</v>
      </c>
      <c r="F68" s="80">
        <v>142.30000000000001</v>
      </c>
      <c r="G68" s="80">
        <v>102.29</v>
      </c>
      <c r="H68" s="80">
        <v>106.38</v>
      </c>
      <c r="I68" s="100">
        <v>29481.451000000001</v>
      </c>
      <c r="J68" s="100">
        <v>27164.946</v>
      </c>
      <c r="K68" s="100">
        <v>35523</v>
      </c>
      <c r="L68" s="100">
        <v>35524</v>
      </c>
      <c r="M68" s="82">
        <f t="shared" si="1"/>
        <v>127693.397</v>
      </c>
      <c r="N68" s="96">
        <f>I68*(E68-G68)</f>
        <v>868818.36096999957</v>
      </c>
      <c r="O68" s="101">
        <f>J68*(E68-G68)</f>
        <v>800550.95861999958</v>
      </c>
      <c r="P68" s="101">
        <f>(F68-H68)*K68</f>
        <v>1275986.1600000006</v>
      </c>
      <c r="Q68" s="101">
        <f>(F68-H68)*L68</f>
        <v>1276022.0800000005</v>
      </c>
      <c r="R68" s="82">
        <f t="shared" si="3"/>
        <v>4221377.5595900007</v>
      </c>
      <c r="S68" s="96">
        <f>'2026'!T68</f>
        <v>0</v>
      </c>
      <c r="T68" s="97"/>
      <c r="U68" s="98"/>
    </row>
    <row r="69" spans="1:21" ht="30.75" customHeight="1">
      <c r="A69" s="36"/>
      <c r="B69" s="16" t="s">
        <v>276</v>
      </c>
      <c r="C69" s="16" t="s">
        <v>278</v>
      </c>
      <c r="D69" s="42" t="s">
        <v>144</v>
      </c>
      <c r="E69" s="95">
        <v>131.76</v>
      </c>
      <c r="F69" s="80">
        <v>142.30000000000001</v>
      </c>
      <c r="G69" s="80">
        <v>31.2</v>
      </c>
      <c r="H69" s="80">
        <v>32.450000000000003</v>
      </c>
      <c r="I69" s="100">
        <v>120.536</v>
      </c>
      <c r="J69" s="100">
        <v>267.988</v>
      </c>
      <c r="K69" s="100">
        <v>452</v>
      </c>
      <c r="L69" s="100">
        <v>452</v>
      </c>
      <c r="M69" s="82">
        <f t="shared" si="1"/>
        <v>1292.5239999999999</v>
      </c>
      <c r="N69" s="96">
        <f>I69*(E69-G69)</f>
        <v>12121.100159999998</v>
      </c>
      <c r="O69" s="101">
        <f>J69*(E69-G69)</f>
        <v>26948.873279999996</v>
      </c>
      <c r="P69" s="101">
        <f>(F69-H69)*K69</f>
        <v>49652.200000000004</v>
      </c>
      <c r="Q69" s="101">
        <f>(F69-H69)*L69</f>
        <v>49652.200000000004</v>
      </c>
      <c r="R69" s="82">
        <f t="shared" si="3"/>
        <v>138374.37344</v>
      </c>
      <c r="S69" s="96">
        <f>'2026'!T69</f>
        <v>0</v>
      </c>
      <c r="T69" s="97"/>
      <c r="U69" s="98"/>
    </row>
    <row r="70" spans="1:21" ht="30.75" customHeight="1">
      <c r="A70" s="36"/>
      <c r="B70" s="16" t="s">
        <v>276</v>
      </c>
      <c r="C70" s="16" t="s">
        <v>280</v>
      </c>
      <c r="D70" s="42" t="s">
        <v>145</v>
      </c>
      <c r="E70" s="95">
        <v>209.61</v>
      </c>
      <c r="F70" s="80">
        <v>216.59</v>
      </c>
      <c r="G70" s="80">
        <v>153.37</v>
      </c>
      <c r="H70" s="80">
        <v>159.51</v>
      </c>
      <c r="I70" s="100">
        <v>4787.027</v>
      </c>
      <c r="J70" s="100">
        <v>4501.6440000000002</v>
      </c>
      <c r="K70" s="100">
        <v>6591</v>
      </c>
      <c r="L70" s="100">
        <v>6593</v>
      </c>
      <c r="M70" s="82">
        <f t="shared" ref="M70:M133" si="47">I70+J70+K70+L70</f>
        <v>22472.671000000002</v>
      </c>
      <c r="N70" s="96">
        <f>I70*(E70-G70)</f>
        <v>269222.39848000003</v>
      </c>
      <c r="O70" s="101">
        <f>J70*(E70-G70)</f>
        <v>253172.45856000006</v>
      </c>
      <c r="P70" s="101">
        <f>(F70-H70)*K70</f>
        <v>376214.28000000009</v>
      </c>
      <c r="Q70" s="101">
        <f>(F70-H70)*L70</f>
        <v>376328.44000000006</v>
      </c>
      <c r="R70" s="82">
        <f t="shared" ref="R70:R133" si="48">N70+O70+P70+Q70</f>
        <v>1274937.5770400004</v>
      </c>
      <c r="S70" s="96">
        <f>'2026'!T70</f>
        <v>0</v>
      </c>
      <c r="T70" s="97"/>
      <c r="U70" s="98"/>
    </row>
    <row r="71" spans="1:21" ht="30.75" customHeight="1">
      <c r="A71" s="36"/>
      <c r="B71" s="16" t="s">
        <v>276</v>
      </c>
      <c r="C71" s="16" t="s">
        <v>279</v>
      </c>
      <c r="D71" s="42" t="s">
        <v>145</v>
      </c>
      <c r="E71" s="95">
        <v>112.64</v>
      </c>
      <c r="F71" s="80">
        <v>121.65</v>
      </c>
      <c r="G71" s="80">
        <v>103.52</v>
      </c>
      <c r="H71" s="80">
        <v>107.66</v>
      </c>
      <c r="I71" s="100">
        <v>15268.146999999999</v>
      </c>
      <c r="J71" s="100">
        <v>16016.621000000001</v>
      </c>
      <c r="K71" s="100">
        <v>17458</v>
      </c>
      <c r="L71" s="100">
        <v>17458</v>
      </c>
      <c r="M71" s="82">
        <f t="shared" si="47"/>
        <v>66200.767999999996</v>
      </c>
      <c r="N71" s="96">
        <f>I71*(E71-G71)</f>
        <v>139245.50064000007</v>
      </c>
      <c r="O71" s="101">
        <f>J71*(E71-G71)</f>
        <v>146071.58352000007</v>
      </c>
      <c r="P71" s="101">
        <f>(F71-H71)*K71</f>
        <v>244237.42000000016</v>
      </c>
      <c r="Q71" s="101">
        <f>(F71-H71)*L71</f>
        <v>244237.42000000016</v>
      </c>
      <c r="R71" s="82">
        <f t="shared" si="48"/>
        <v>773791.9241600004</v>
      </c>
      <c r="S71" s="96">
        <f>'2026'!T71</f>
        <v>0</v>
      </c>
      <c r="T71" s="97"/>
      <c r="U71" s="98"/>
    </row>
    <row r="72" spans="1:21" ht="30.75" customHeight="1">
      <c r="A72" s="36" t="s">
        <v>170</v>
      </c>
      <c r="B72" s="37" t="s">
        <v>171</v>
      </c>
      <c r="C72" s="16"/>
      <c r="D72" s="42"/>
      <c r="E72" s="183"/>
      <c r="F72" s="184"/>
      <c r="G72" s="184"/>
      <c r="H72" s="184"/>
      <c r="I72" s="103">
        <f t="shared" ref="I72:L72" si="49">SUM(I73:I74)</f>
        <v>6026.11</v>
      </c>
      <c r="J72" s="103">
        <f t="shared" si="49"/>
        <v>6031.2199999999993</v>
      </c>
      <c r="K72" s="103">
        <f t="shared" si="49"/>
        <v>5905.25</v>
      </c>
      <c r="L72" s="103">
        <f t="shared" si="49"/>
        <v>5905.25</v>
      </c>
      <c r="M72" s="82">
        <f t="shared" si="47"/>
        <v>23867.829999999998</v>
      </c>
      <c r="N72" s="96">
        <f>SUM(N73:N74)</f>
        <v>207061.97679999997</v>
      </c>
      <c r="O72" s="101">
        <f>SUM(O73:O74)</f>
        <v>207201.40359999996</v>
      </c>
      <c r="P72" s="101">
        <f t="shared" ref="P72:Q72" si="50">SUM(P73:P74)</f>
        <v>225657.3175</v>
      </c>
      <c r="Q72" s="101">
        <f t="shared" si="50"/>
        <v>225657.3175</v>
      </c>
      <c r="R72" s="82">
        <f t="shared" si="48"/>
        <v>865578.01539999992</v>
      </c>
      <c r="S72" s="96">
        <f>'2026'!T72</f>
        <v>67533.623333333337</v>
      </c>
      <c r="T72" s="97">
        <f>Q72/3</f>
        <v>75219.105833333335</v>
      </c>
      <c r="U72" s="98">
        <f>R72+S72-T72</f>
        <v>857892.53289999987</v>
      </c>
    </row>
    <row r="73" spans="1:21" ht="30.75" customHeight="1">
      <c r="A73" s="36"/>
      <c r="B73" s="16" t="s">
        <v>335</v>
      </c>
      <c r="C73" s="16" t="s">
        <v>336</v>
      </c>
      <c r="D73" s="42" t="s">
        <v>144</v>
      </c>
      <c r="E73" s="95">
        <v>93.5</v>
      </c>
      <c r="F73" s="80">
        <v>100.98</v>
      </c>
      <c r="G73" s="80">
        <v>59.86</v>
      </c>
      <c r="H73" s="80">
        <v>62.25</v>
      </c>
      <c r="I73" s="100">
        <v>3500.74</v>
      </c>
      <c r="J73" s="100">
        <v>3524.7299999999996</v>
      </c>
      <c r="K73" s="100">
        <v>3609.75</v>
      </c>
      <c r="L73" s="100">
        <v>3609.75</v>
      </c>
      <c r="M73" s="82">
        <f t="shared" si="47"/>
        <v>14244.97</v>
      </c>
      <c r="N73" s="96">
        <f>I73*(E73-G73)</f>
        <v>117764.8936</v>
      </c>
      <c r="O73" s="101">
        <f>J73*(E73-G73)</f>
        <v>118571.91719999998</v>
      </c>
      <c r="P73" s="101">
        <f>(F73-H73)*K73</f>
        <v>139805.61750000002</v>
      </c>
      <c r="Q73" s="101">
        <f>(F73-H73)*L73</f>
        <v>139805.61750000002</v>
      </c>
      <c r="R73" s="82">
        <f t="shared" si="48"/>
        <v>515948.04580000008</v>
      </c>
      <c r="S73" s="96">
        <f>'2026'!T73</f>
        <v>0</v>
      </c>
      <c r="T73" s="97"/>
      <c r="U73" s="98"/>
    </row>
    <row r="74" spans="1:21" ht="30.75" customHeight="1">
      <c r="A74" s="36"/>
      <c r="B74" s="16" t="s">
        <v>335</v>
      </c>
      <c r="C74" s="16" t="s">
        <v>336</v>
      </c>
      <c r="D74" s="42" t="s">
        <v>145</v>
      </c>
      <c r="E74" s="95">
        <v>97.6</v>
      </c>
      <c r="F74" s="80">
        <v>102.13</v>
      </c>
      <c r="G74" s="80">
        <v>62.24</v>
      </c>
      <c r="H74" s="80">
        <v>64.73</v>
      </c>
      <c r="I74" s="100">
        <v>2525.37</v>
      </c>
      <c r="J74" s="100">
        <v>2506.4899999999998</v>
      </c>
      <c r="K74" s="100">
        <v>2295.5</v>
      </c>
      <c r="L74" s="100">
        <v>2295.5</v>
      </c>
      <c r="M74" s="82">
        <f t="shared" si="47"/>
        <v>9622.86</v>
      </c>
      <c r="N74" s="96">
        <f>I74*(E74-G74)</f>
        <v>89297.083199999979</v>
      </c>
      <c r="O74" s="101">
        <f>J74*(E74-G74)</f>
        <v>88629.48639999998</v>
      </c>
      <c r="P74" s="101">
        <f>(F74-H74)*K74</f>
        <v>85851.699999999983</v>
      </c>
      <c r="Q74" s="101">
        <f>(F74-H74)*L74</f>
        <v>85851.699999999983</v>
      </c>
      <c r="R74" s="82">
        <f t="shared" si="48"/>
        <v>349629.96959999995</v>
      </c>
      <c r="S74" s="96">
        <f>'2026'!T74</f>
        <v>0</v>
      </c>
      <c r="T74" s="97"/>
      <c r="U74" s="98"/>
    </row>
    <row r="75" spans="1:21" ht="30.75" customHeight="1">
      <c r="A75" s="36" t="s">
        <v>381</v>
      </c>
      <c r="B75" s="37" t="s">
        <v>382</v>
      </c>
      <c r="C75" s="16"/>
      <c r="D75" s="42"/>
      <c r="E75" s="95"/>
      <c r="F75" s="80"/>
      <c r="G75" s="80"/>
      <c r="H75" s="80"/>
      <c r="I75" s="103">
        <f>SUM(I76:I78)</f>
        <v>65642.998999999996</v>
      </c>
      <c r="J75" s="103">
        <f t="shared" ref="J75:K75" si="51">SUM(J76:J78)</f>
        <v>9154.0939999999991</v>
      </c>
      <c r="K75" s="103">
        <f t="shared" si="51"/>
        <v>84267.947</v>
      </c>
      <c r="L75" s="103">
        <f>SUM(L76:L78)</f>
        <v>84267.947</v>
      </c>
      <c r="M75" s="82">
        <f t="shared" si="47"/>
        <v>243332.98699999996</v>
      </c>
      <c r="N75" s="96">
        <f>SUM(N76:N78)</f>
        <v>0</v>
      </c>
      <c r="O75" s="96">
        <f>SUM(O76:O78)</f>
        <v>0</v>
      </c>
      <c r="P75" s="96">
        <f t="shared" ref="P75:Q75" si="52">SUM(P76:P78)</f>
        <v>275990.56453000009</v>
      </c>
      <c r="Q75" s="96">
        <f t="shared" si="52"/>
        <v>275990.56453000009</v>
      </c>
      <c r="R75" s="82">
        <f t="shared" si="48"/>
        <v>551981.12906000018</v>
      </c>
      <c r="S75" s="96">
        <f>'2026'!T75</f>
        <v>0</v>
      </c>
      <c r="T75" s="97">
        <f>Q75/3</f>
        <v>91996.854843333364</v>
      </c>
      <c r="U75" s="98">
        <f>R75+S75-T75</f>
        <v>459984.27421666682</v>
      </c>
    </row>
    <row r="76" spans="1:21" ht="30.75" customHeight="1">
      <c r="A76" s="36"/>
      <c r="B76" s="16" t="s">
        <v>41</v>
      </c>
      <c r="C76" s="16" t="s">
        <v>11</v>
      </c>
      <c r="D76" s="42" t="s">
        <v>144</v>
      </c>
      <c r="E76" s="95">
        <v>68.78</v>
      </c>
      <c r="F76" s="80">
        <v>74.28</v>
      </c>
      <c r="G76" s="80">
        <v>68.78</v>
      </c>
      <c r="H76" s="80">
        <v>71.53</v>
      </c>
      <c r="I76" s="100">
        <v>36444.826999999997</v>
      </c>
      <c r="J76" s="100">
        <v>4806.8869999999997</v>
      </c>
      <c r="K76" s="100">
        <v>46444.262999999999</v>
      </c>
      <c r="L76" s="100">
        <v>46444.262999999999</v>
      </c>
      <c r="M76" s="82">
        <f t="shared" si="47"/>
        <v>134140.24</v>
      </c>
      <c r="N76" s="96">
        <f>I76*(E76-G76)</f>
        <v>0</v>
      </c>
      <c r="O76" s="101">
        <f>J76*(E76-G76)</f>
        <v>0</v>
      </c>
      <c r="P76" s="101">
        <f>(F76-H76)*K76</f>
        <v>127721.72325</v>
      </c>
      <c r="Q76" s="101">
        <f>(F76-H76)*L76</f>
        <v>127721.72325</v>
      </c>
      <c r="R76" s="82">
        <f t="shared" si="48"/>
        <v>255443.44649999999</v>
      </c>
      <c r="S76" s="96">
        <f>'2026'!T76</f>
        <v>0</v>
      </c>
      <c r="T76" s="97"/>
      <c r="U76" s="98"/>
    </row>
    <row r="77" spans="1:21" ht="57.75" customHeight="1">
      <c r="A77" s="36"/>
      <c r="B77" s="16" t="s">
        <v>41</v>
      </c>
      <c r="C77" s="16" t="s">
        <v>383</v>
      </c>
      <c r="D77" s="42" t="s">
        <v>145</v>
      </c>
      <c r="E77" s="95">
        <v>98.06</v>
      </c>
      <c r="F77" s="80">
        <v>105.9</v>
      </c>
      <c r="G77" s="80">
        <v>98.06</v>
      </c>
      <c r="H77" s="80">
        <v>101.98</v>
      </c>
      <c r="I77" s="100">
        <v>0</v>
      </c>
      <c r="J77" s="100">
        <v>574.36500000000001</v>
      </c>
      <c r="K77" s="100">
        <v>8527.68</v>
      </c>
      <c r="L77" s="100">
        <v>8527.68</v>
      </c>
      <c r="M77" s="82">
        <f t="shared" si="47"/>
        <v>17629.724999999999</v>
      </c>
      <c r="N77" s="96">
        <f>I77*(E77-G77)</f>
        <v>0</v>
      </c>
      <c r="O77" s="101">
        <f>J77*(E77-G77)</f>
        <v>0</v>
      </c>
      <c r="P77" s="101">
        <f>(F77-H77)*K77</f>
        <v>33428.505600000019</v>
      </c>
      <c r="Q77" s="101">
        <f>(F77-H77)*L77</f>
        <v>33428.505600000019</v>
      </c>
      <c r="R77" s="82">
        <f t="shared" si="48"/>
        <v>66857.011200000037</v>
      </c>
      <c r="S77" s="96">
        <f>'2026'!T77</f>
        <v>0</v>
      </c>
      <c r="T77" s="97"/>
      <c r="U77" s="98"/>
    </row>
    <row r="78" spans="1:21" ht="30.75" customHeight="1">
      <c r="A78" s="36"/>
      <c r="B78" s="16" t="s">
        <v>41</v>
      </c>
      <c r="C78" s="16" t="s">
        <v>384</v>
      </c>
      <c r="D78" s="42" t="s">
        <v>145</v>
      </c>
      <c r="E78" s="95">
        <v>98.06</v>
      </c>
      <c r="F78" s="80">
        <v>105.9</v>
      </c>
      <c r="G78" s="80">
        <v>98.06</v>
      </c>
      <c r="H78" s="80">
        <v>101.98</v>
      </c>
      <c r="I78" s="100">
        <v>29198.171999999999</v>
      </c>
      <c r="J78" s="100">
        <v>3772.8420000000001</v>
      </c>
      <c r="K78" s="100">
        <v>29296.004000000001</v>
      </c>
      <c r="L78" s="100">
        <v>29296.004000000001</v>
      </c>
      <c r="M78" s="82">
        <f t="shared" si="47"/>
        <v>91563.021999999997</v>
      </c>
      <c r="N78" s="96">
        <f>I78*(E78-G78)</f>
        <v>0</v>
      </c>
      <c r="O78" s="101">
        <f>J78*(E78-G78)</f>
        <v>0</v>
      </c>
      <c r="P78" s="101">
        <f>(F78-H78)*K78</f>
        <v>114840.33568000005</v>
      </c>
      <c r="Q78" s="101">
        <f>(F78-H78)*L78</f>
        <v>114840.33568000005</v>
      </c>
      <c r="R78" s="82">
        <f t="shared" si="48"/>
        <v>229680.67136000009</v>
      </c>
      <c r="S78" s="96">
        <f>'2026'!T78</f>
        <v>0</v>
      </c>
      <c r="T78" s="97"/>
      <c r="U78" s="98"/>
    </row>
    <row r="79" spans="1:21" ht="30.75" customHeight="1">
      <c r="A79" s="36" t="s">
        <v>114</v>
      </c>
      <c r="B79" s="37" t="s">
        <v>113</v>
      </c>
      <c r="C79" s="16"/>
      <c r="D79" s="42"/>
      <c r="E79" s="183"/>
      <c r="F79" s="184"/>
      <c r="G79" s="184"/>
      <c r="H79" s="184"/>
      <c r="I79" s="103">
        <f t="shared" ref="I79:J79" si="53">SUM(I80:I81)</f>
        <v>1841.721</v>
      </c>
      <c r="J79" s="103">
        <f t="shared" si="53"/>
        <v>1431.5890000000002</v>
      </c>
      <c r="K79" s="103">
        <f t="shared" ref="K79:L79" si="54">SUM(K80:K81)</f>
        <v>3002</v>
      </c>
      <c r="L79" s="103">
        <f t="shared" si="54"/>
        <v>3002</v>
      </c>
      <c r="M79" s="82">
        <f t="shared" si="47"/>
        <v>9277.3100000000013</v>
      </c>
      <c r="N79" s="95">
        <f>SUM(N80:N81)</f>
        <v>387031.50590999995</v>
      </c>
      <c r="O79" s="80">
        <f>SUM(O80:O81)</f>
        <v>420035.64679000003</v>
      </c>
      <c r="P79" s="80">
        <f t="shared" ref="P79:Q79" si="55">SUM(P80:P81)</f>
        <v>487264.31000000006</v>
      </c>
      <c r="Q79" s="80">
        <f t="shared" si="55"/>
        <v>487264.31000000006</v>
      </c>
      <c r="R79" s="82">
        <f t="shared" si="48"/>
        <v>1781595.7727000001</v>
      </c>
      <c r="S79" s="96">
        <f>'2026'!T79</f>
        <v>154780.53333333335</v>
      </c>
      <c r="T79" s="97">
        <f>Q79/3</f>
        <v>162421.43666666668</v>
      </c>
      <c r="U79" s="98">
        <f>R79+S79-T79</f>
        <v>1773954.8693666668</v>
      </c>
    </row>
    <row r="80" spans="1:21" ht="30.75" customHeight="1">
      <c r="A80" s="36"/>
      <c r="B80" s="16" t="s">
        <v>70</v>
      </c>
      <c r="C80" s="16" t="s">
        <v>172</v>
      </c>
      <c r="D80" s="42" t="s">
        <v>144</v>
      </c>
      <c r="E80" s="95">
        <v>111.17</v>
      </c>
      <c r="F80" s="80">
        <v>116.34</v>
      </c>
      <c r="G80" s="80">
        <v>64.86</v>
      </c>
      <c r="H80" s="80">
        <v>67.459999999999994</v>
      </c>
      <c r="I80" s="100">
        <v>1560.681</v>
      </c>
      <c r="J80" s="100">
        <v>1102.1190000000001</v>
      </c>
      <c r="K80" s="100">
        <v>2699</v>
      </c>
      <c r="L80" s="100">
        <v>2699</v>
      </c>
      <c r="M80" s="82">
        <f t="shared" si="47"/>
        <v>8060.8</v>
      </c>
      <c r="N80" s="96">
        <f>I80*(E80-G80)</f>
        <v>72275.137110000011</v>
      </c>
      <c r="O80" s="101">
        <f>J80*(E80-G80)</f>
        <v>51039.130890000008</v>
      </c>
      <c r="P80" s="101">
        <f>(F80-H80)*K80</f>
        <v>131927.12000000002</v>
      </c>
      <c r="Q80" s="101">
        <f>(F80-H80)*L80</f>
        <v>131927.12000000002</v>
      </c>
      <c r="R80" s="82">
        <f t="shared" si="48"/>
        <v>387168.50800000003</v>
      </c>
      <c r="S80" s="96">
        <f>'2026'!T80</f>
        <v>0</v>
      </c>
      <c r="T80" s="97"/>
      <c r="U80" s="98"/>
    </row>
    <row r="81" spans="1:21" ht="30.75" customHeight="1">
      <c r="A81" s="36"/>
      <c r="B81" s="16" t="s">
        <v>70</v>
      </c>
      <c r="C81" s="16" t="s">
        <v>342</v>
      </c>
      <c r="D81" s="42" t="s">
        <v>144</v>
      </c>
      <c r="E81" s="95">
        <v>1229.6500000000001</v>
      </c>
      <c r="F81" s="80">
        <v>1286.8</v>
      </c>
      <c r="G81" s="80">
        <v>109.68</v>
      </c>
      <c r="H81" s="80">
        <v>114.07</v>
      </c>
      <c r="I81" s="100">
        <v>281.03999999999996</v>
      </c>
      <c r="J81" s="100">
        <v>329.46999999999997</v>
      </c>
      <c r="K81" s="100">
        <v>303</v>
      </c>
      <c r="L81" s="100">
        <v>303</v>
      </c>
      <c r="M81" s="82">
        <f t="shared" si="47"/>
        <v>1216.51</v>
      </c>
      <c r="N81" s="96">
        <f>I81*(E81-G81)</f>
        <v>314756.36879999994</v>
      </c>
      <c r="O81" s="101">
        <f>J81*(E81-G81)</f>
        <v>368996.5159</v>
      </c>
      <c r="P81" s="101">
        <f>(F81-H81)*K81</f>
        <v>355337.19</v>
      </c>
      <c r="Q81" s="101">
        <f>(F81-H81)*L81</f>
        <v>355337.19</v>
      </c>
      <c r="R81" s="82">
        <f t="shared" si="48"/>
        <v>1394427.2646999999</v>
      </c>
      <c r="S81" s="96">
        <f>'2026'!T81</f>
        <v>0</v>
      </c>
      <c r="T81" s="97"/>
      <c r="U81" s="98"/>
    </row>
    <row r="82" spans="1:21" ht="49.5" customHeight="1">
      <c r="A82" s="36" t="s">
        <v>112</v>
      </c>
      <c r="B82" s="37" t="s">
        <v>111</v>
      </c>
      <c r="C82" s="16"/>
      <c r="D82" s="42"/>
      <c r="E82" s="183"/>
      <c r="F82" s="184"/>
      <c r="G82" s="184"/>
      <c r="H82" s="184"/>
      <c r="I82" s="103">
        <f t="shared" ref="I82:L86" si="56">SUM(I83:I83)</f>
        <v>1082.202</v>
      </c>
      <c r="J82" s="103">
        <f t="shared" si="56"/>
        <v>1065.819</v>
      </c>
      <c r="K82" s="103">
        <f t="shared" ref="K82:L82" si="57">SUM(K83:K83)</f>
        <v>1796</v>
      </c>
      <c r="L82" s="103">
        <f t="shared" si="57"/>
        <v>1796</v>
      </c>
      <c r="M82" s="82">
        <f t="shared" si="47"/>
        <v>5740.0209999999997</v>
      </c>
      <c r="N82" s="95">
        <f>SUM(N83)</f>
        <v>150090.59537999998</v>
      </c>
      <c r="O82" s="80">
        <f>SUM(O83)</f>
        <v>147818.43711</v>
      </c>
      <c r="P82" s="80">
        <f t="shared" ref="P82:Q82" si="58">SUM(P83)</f>
        <v>262395.59999999992</v>
      </c>
      <c r="Q82" s="80">
        <f t="shared" si="58"/>
        <v>262395.59999999992</v>
      </c>
      <c r="R82" s="82">
        <f t="shared" si="48"/>
        <v>822700.23248999985</v>
      </c>
      <c r="S82" s="96">
        <f>'2026'!T82</f>
        <v>83017.106666666674</v>
      </c>
      <c r="T82" s="97">
        <f>Q82/3</f>
        <v>87465.199999999968</v>
      </c>
      <c r="U82" s="98">
        <f>R82+S82-T82</f>
        <v>818252.13915666658</v>
      </c>
    </row>
    <row r="83" spans="1:21" ht="30.75" customHeight="1">
      <c r="A83" s="36"/>
      <c r="B83" s="16" t="s">
        <v>92</v>
      </c>
      <c r="C83" s="16" t="s">
        <v>14</v>
      </c>
      <c r="D83" s="42" t="s">
        <v>144</v>
      </c>
      <c r="E83" s="95">
        <v>286.58</v>
      </c>
      <c r="F83" s="80">
        <v>299.89999999999998</v>
      </c>
      <c r="G83" s="80">
        <v>147.88999999999999</v>
      </c>
      <c r="H83" s="80">
        <v>153.80000000000001</v>
      </c>
      <c r="I83" s="100">
        <v>1082.202</v>
      </c>
      <c r="J83" s="100">
        <v>1065.819</v>
      </c>
      <c r="K83" s="100">
        <v>1796</v>
      </c>
      <c r="L83" s="100">
        <v>1796</v>
      </c>
      <c r="M83" s="82">
        <f t="shared" si="47"/>
        <v>5740.0209999999997</v>
      </c>
      <c r="N83" s="96">
        <f>I83*(E83-G83)</f>
        <v>150090.59537999998</v>
      </c>
      <c r="O83" s="101">
        <f>J83*(E83-G83)</f>
        <v>147818.43711</v>
      </c>
      <c r="P83" s="101">
        <f>(F83-H83)*K83</f>
        <v>262395.59999999992</v>
      </c>
      <c r="Q83" s="101">
        <f>(F83-H83)*L83</f>
        <v>262395.59999999992</v>
      </c>
      <c r="R83" s="82">
        <f t="shared" si="48"/>
        <v>822700.23248999985</v>
      </c>
      <c r="S83" s="96">
        <f>'2026'!T83</f>
        <v>0</v>
      </c>
      <c r="T83" s="97"/>
      <c r="U83" s="98"/>
    </row>
    <row r="84" spans="1:21" ht="44.25" customHeight="1">
      <c r="A84" s="36" t="s">
        <v>270</v>
      </c>
      <c r="B84" s="37" t="s">
        <v>110</v>
      </c>
      <c r="C84" s="16"/>
      <c r="D84" s="42"/>
      <c r="E84" s="183"/>
      <c r="F84" s="184"/>
      <c r="G84" s="184"/>
      <c r="H84" s="184"/>
      <c r="I84" s="103">
        <f t="shared" si="56"/>
        <v>1022.383</v>
      </c>
      <c r="J84" s="103">
        <f t="shared" si="56"/>
        <v>1203.5700000000002</v>
      </c>
      <c r="K84" s="103">
        <f t="shared" ref="K84:L84" si="59">SUM(K85:K85)</f>
        <v>1313.5</v>
      </c>
      <c r="L84" s="103">
        <f t="shared" si="59"/>
        <v>1100</v>
      </c>
      <c r="M84" s="82">
        <f t="shared" si="47"/>
        <v>4639.4530000000004</v>
      </c>
      <c r="N84" s="96">
        <f>SUM(N85)</f>
        <v>64440.800490000001</v>
      </c>
      <c r="O84" s="101">
        <f>SUM(O85)</f>
        <v>75861.017100000012</v>
      </c>
      <c r="P84" s="101">
        <f t="shared" ref="P84:Q84" si="60">SUM(P85)</f>
        <v>87899.419999999984</v>
      </c>
      <c r="Q84" s="101">
        <f t="shared" si="60"/>
        <v>73611.999999999985</v>
      </c>
      <c r="R84" s="82">
        <f t="shared" si="48"/>
        <v>301813.23758999998</v>
      </c>
      <c r="S84" s="96">
        <f>'2026'!T84</f>
        <v>23111</v>
      </c>
      <c r="T84" s="97">
        <f>Q84/3</f>
        <v>24537.333333333328</v>
      </c>
      <c r="U84" s="98">
        <f>R84+S84-T84</f>
        <v>300386.90425666666</v>
      </c>
    </row>
    <row r="85" spans="1:21" ht="30.75" customHeight="1">
      <c r="A85" s="36"/>
      <c r="B85" s="16" t="s">
        <v>92</v>
      </c>
      <c r="C85" s="16" t="s">
        <v>271</v>
      </c>
      <c r="D85" s="42" t="s">
        <v>144</v>
      </c>
      <c r="E85" s="95">
        <v>210.92</v>
      </c>
      <c r="F85" s="80">
        <v>220.72</v>
      </c>
      <c r="G85" s="80">
        <v>147.88999999999999</v>
      </c>
      <c r="H85" s="80">
        <v>153.80000000000001</v>
      </c>
      <c r="I85" s="100">
        <v>1022.383</v>
      </c>
      <c r="J85" s="100">
        <v>1203.5700000000002</v>
      </c>
      <c r="K85" s="100">
        <v>1313.5</v>
      </c>
      <c r="L85" s="100">
        <v>1100</v>
      </c>
      <c r="M85" s="82">
        <f t="shared" si="47"/>
        <v>4639.4530000000004</v>
      </c>
      <c r="N85" s="96">
        <f>I85*(E85-G85)</f>
        <v>64440.800490000001</v>
      </c>
      <c r="O85" s="101">
        <f>J85*(E85-G85)</f>
        <v>75861.017100000012</v>
      </c>
      <c r="P85" s="101">
        <f>(F85-H85)*K85</f>
        <v>87899.419999999984</v>
      </c>
      <c r="Q85" s="101">
        <f>(F85-H85)*L85</f>
        <v>73611.999999999985</v>
      </c>
      <c r="R85" s="82">
        <f t="shared" si="48"/>
        <v>301813.23758999998</v>
      </c>
      <c r="S85" s="96">
        <f>'2026'!T85</f>
        <v>0</v>
      </c>
      <c r="T85" s="97"/>
      <c r="U85" s="98"/>
    </row>
    <row r="86" spans="1:21" ht="44.25" customHeight="1">
      <c r="A86" s="36" t="s">
        <v>268</v>
      </c>
      <c r="B86" s="37" t="s">
        <v>269</v>
      </c>
      <c r="C86" s="16"/>
      <c r="D86" s="42"/>
      <c r="E86" s="183"/>
      <c r="F86" s="184"/>
      <c r="G86" s="184"/>
      <c r="H86" s="184"/>
      <c r="I86" s="103">
        <f t="shared" si="56"/>
        <v>2657.28</v>
      </c>
      <c r="J86" s="103">
        <f t="shared" si="56"/>
        <v>2683.27</v>
      </c>
      <c r="K86" s="103">
        <f t="shared" si="56"/>
        <v>2701.25</v>
      </c>
      <c r="L86" s="103">
        <f t="shared" si="56"/>
        <v>2701.25</v>
      </c>
      <c r="M86" s="82">
        <f t="shared" si="47"/>
        <v>10743.05</v>
      </c>
      <c r="N86" s="96">
        <f>SUM(N87)</f>
        <v>47087.001600000003</v>
      </c>
      <c r="O86" s="101">
        <f>SUM(O87)</f>
        <v>47547.544399999999</v>
      </c>
      <c r="P86" s="101">
        <f t="shared" ref="P86:Q86" si="61">SUM(P87)</f>
        <v>52431.26249999999</v>
      </c>
      <c r="Q86" s="101">
        <f t="shared" si="61"/>
        <v>52431.26249999999</v>
      </c>
      <c r="R86" s="82">
        <f t="shared" si="48"/>
        <v>199497.07099999997</v>
      </c>
      <c r="S86" s="96">
        <f>'2026'!T86</f>
        <v>15955.383333333331</v>
      </c>
      <c r="T86" s="97">
        <f>Q86/3</f>
        <v>17477.087499999998</v>
      </c>
      <c r="U86" s="98">
        <f>R86+S86-T86</f>
        <v>197975.3668333333</v>
      </c>
    </row>
    <row r="87" spans="1:21" ht="30.75" customHeight="1">
      <c r="A87" s="36"/>
      <c r="B87" s="16" t="s">
        <v>92</v>
      </c>
      <c r="C87" s="16"/>
      <c r="D87" s="42" t="s">
        <v>144</v>
      </c>
      <c r="E87" s="95">
        <v>153.28</v>
      </c>
      <c r="F87" s="80">
        <v>160.4</v>
      </c>
      <c r="G87" s="80">
        <v>135.56</v>
      </c>
      <c r="H87" s="80">
        <v>140.99</v>
      </c>
      <c r="I87" s="100">
        <v>2657.28</v>
      </c>
      <c r="J87" s="100">
        <v>2683.27</v>
      </c>
      <c r="K87" s="100">
        <v>2701.25</v>
      </c>
      <c r="L87" s="100">
        <v>2701.25</v>
      </c>
      <c r="M87" s="82">
        <f t="shared" si="47"/>
        <v>10743.05</v>
      </c>
      <c r="N87" s="96">
        <f>I87*(E87-G87)</f>
        <v>47087.001600000003</v>
      </c>
      <c r="O87" s="101">
        <f>J87*(E87-G87)</f>
        <v>47547.544399999999</v>
      </c>
      <c r="P87" s="101">
        <f>(F87-H87)*K87</f>
        <v>52431.26249999999</v>
      </c>
      <c r="Q87" s="101">
        <f>(F87-H87)*L87</f>
        <v>52431.26249999999</v>
      </c>
      <c r="R87" s="82">
        <f t="shared" si="48"/>
        <v>199497.07099999997</v>
      </c>
      <c r="S87" s="96">
        <f>'2026'!T87</f>
        <v>0</v>
      </c>
      <c r="T87" s="97"/>
      <c r="U87" s="98"/>
    </row>
    <row r="88" spans="1:21" ht="42.75" customHeight="1">
      <c r="A88" s="36" t="s">
        <v>109</v>
      </c>
      <c r="B88" s="37" t="s">
        <v>108</v>
      </c>
      <c r="C88" s="16"/>
      <c r="D88" s="42"/>
      <c r="E88" s="183"/>
      <c r="F88" s="184"/>
      <c r="G88" s="184"/>
      <c r="H88" s="184"/>
      <c r="I88" s="103">
        <f>SUM(I89)</f>
        <v>78.596000000000004</v>
      </c>
      <c r="J88" s="103">
        <f>SUM(J89)</f>
        <v>78.16</v>
      </c>
      <c r="K88" s="103">
        <f t="shared" ref="K88:L88" si="62">SUM(K89)</f>
        <v>95.5</v>
      </c>
      <c r="L88" s="103">
        <f t="shared" si="62"/>
        <v>95.5</v>
      </c>
      <c r="M88" s="82">
        <f t="shared" si="47"/>
        <v>347.75599999999997</v>
      </c>
      <c r="N88" s="95">
        <f>SUM(N89)</f>
        <v>5558.3091199999999</v>
      </c>
      <c r="O88" s="80">
        <f>SUM(O89)</f>
        <v>5527.4751999999999</v>
      </c>
      <c r="P88" s="80">
        <f t="shared" ref="P88:Q88" si="63">SUM(P89)</f>
        <v>7158.6800000000012</v>
      </c>
      <c r="Q88" s="80">
        <f t="shared" si="63"/>
        <v>7158.6800000000012</v>
      </c>
      <c r="R88" s="82">
        <f t="shared" si="48"/>
        <v>25403.144319999999</v>
      </c>
      <c r="S88" s="96">
        <f>'2026'!T88</f>
        <v>2251.2533333333336</v>
      </c>
      <c r="T88" s="97">
        <f>Q88/3</f>
        <v>2386.2266666666669</v>
      </c>
      <c r="U88" s="98">
        <f>R88+S88-T88</f>
        <v>25268.170986666668</v>
      </c>
    </row>
    <row r="89" spans="1:21" ht="30.75" customHeight="1">
      <c r="A89" s="36"/>
      <c r="B89" s="16" t="s">
        <v>92</v>
      </c>
      <c r="C89" s="16" t="s">
        <v>173</v>
      </c>
      <c r="D89" s="42" t="s">
        <v>144</v>
      </c>
      <c r="E89" s="95">
        <v>219.84</v>
      </c>
      <c r="F89" s="80">
        <v>230.05</v>
      </c>
      <c r="G89" s="80">
        <v>149.12</v>
      </c>
      <c r="H89" s="80">
        <v>155.09</v>
      </c>
      <c r="I89" s="100">
        <v>78.596000000000004</v>
      </c>
      <c r="J89" s="100">
        <v>78.16</v>
      </c>
      <c r="K89" s="100">
        <v>95.5</v>
      </c>
      <c r="L89" s="100">
        <v>95.5</v>
      </c>
      <c r="M89" s="82">
        <f t="shared" si="47"/>
        <v>347.75599999999997</v>
      </c>
      <c r="N89" s="96">
        <f>I89*(E89-G89)</f>
        <v>5558.3091199999999</v>
      </c>
      <c r="O89" s="101">
        <f>J89*(E89-G89)</f>
        <v>5527.4751999999999</v>
      </c>
      <c r="P89" s="101">
        <f>(F89-H89)*K89</f>
        <v>7158.6800000000012</v>
      </c>
      <c r="Q89" s="101">
        <f>(F89-H89)*L89</f>
        <v>7158.6800000000012</v>
      </c>
      <c r="R89" s="82">
        <f t="shared" si="48"/>
        <v>25403.144319999999</v>
      </c>
      <c r="S89" s="96">
        <f>'2026'!T89</f>
        <v>0</v>
      </c>
      <c r="T89" s="97"/>
      <c r="U89" s="98"/>
    </row>
    <row r="90" spans="1:21" ht="42.75" customHeight="1">
      <c r="A90" s="36" t="s">
        <v>107</v>
      </c>
      <c r="B90" s="37" t="s">
        <v>30</v>
      </c>
      <c r="C90" s="16"/>
      <c r="D90" s="42"/>
      <c r="E90" s="183"/>
      <c r="F90" s="184"/>
      <c r="G90" s="184"/>
      <c r="H90" s="184"/>
      <c r="I90" s="103">
        <f t="shared" ref="I90:L90" si="64">SUM(I91)</f>
        <v>325.964</v>
      </c>
      <c r="J90" s="103">
        <f t="shared" si="64"/>
        <v>357.02499999999998</v>
      </c>
      <c r="K90" s="103">
        <f t="shared" si="64"/>
        <v>550</v>
      </c>
      <c r="L90" s="103">
        <f t="shared" si="64"/>
        <v>456</v>
      </c>
      <c r="M90" s="82">
        <f t="shared" si="47"/>
        <v>1688.989</v>
      </c>
      <c r="N90" s="96">
        <f>SUM(N91)</f>
        <v>24662.436240000006</v>
      </c>
      <c r="O90" s="101">
        <f>SUM(O91)</f>
        <v>27012.511500000008</v>
      </c>
      <c r="P90" s="101">
        <f t="shared" ref="P90:Q90" si="65">SUM(P91)</f>
        <v>44076.999999999993</v>
      </c>
      <c r="Q90" s="101">
        <f t="shared" si="65"/>
        <v>36543.839999999997</v>
      </c>
      <c r="R90" s="82">
        <f t="shared" si="48"/>
        <v>132295.78774</v>
      </c>
      <c r="S90" s="96">
        <f>'2026'!T90</f>
        <v>11500.320000000005</v>
      </c>
      <c r="T90" s="97">
        <f>Q90/3</f>
        <v>12181.279999999999</v>
      </c>
      <c r="U90" s="98">
        <f>R90+S90-T90</f>
        <v>131614.82774000001</v>
      </c>
    </row>
    <row r="91" spans="1:21" ht="33" customHeight="1">
      <c r="A91" s="36"/>
      <c r="B91" s="16" t="s">
        <v>174</v>
      </c>
      <c r="C91" s="16" t="s">
        <v>31</v>
      </c>
      <c r="D91" s="42" t="s">
        <v>144</v>
      </c>
      <c r="E91" s="95">
        <v>223.55</v>
      </c>
      <c r="F91" s="80">
        <v>233.94</v>
      </c>
      <c r="G91" s="80">
        <v>147.88999999999999</v>
      </c>
      <c r="H91" s="80">
        <v>153.80000000000001</v>
      </c>
      <c r="I91" s="100">
        <v>325.964</v>
      </c>
      <c r="J91" s="100">
        <v>357.02499999999998</v>
      </c>
      <c r="K91" s="100">
        <v>550</v>
      </c>
      <c r="L91" s="100">
        <v>456</v>
      </c>
      <c r="M91" s="82">
        <f t="shared" si="47"/>
        <v>1688.989</v>
      </c>
      <c r="N91" s="96">
        <f>I91*(E91-G91)</f>
        <v>24662.436240000006</v>
      </c>
      <c r="O91" s="101">
        <f>J91*(E91-G91)</f>
        <v>27012.511500000008</v>
      </c>
      <c r="P91" s="101">
        <f>(F91-H91)*K91</f>
        <v>44076.999999999993</v>
      </c>
      <c r="Q91" s="101">
        <f>(F91-H91)*L91</f>
        <v>36543.839999999997</v>
      </c>
      <c r="R91" s="82">
        <f t="shared" si="48"/>
        <v>132295.78774</v>
      </c>
      <c r="S91" s="96">
        <f>'2026'!T91</f>
        <v>0</v>
      </c>
      <c r="T91" s="97"/>
      <c r="U91" s="98"/>
    </row>
    <row r="92" spans="1:21" ht="30.75" customHeight="1">
      <c r="A92" s="36" t="s">
        <v>105</v>
      </c>
      <c r="B92" s="37" t="s">
        <v>106</v>
      </c>
      <c r="C92" s="16"/>
      <c r="D92" s="42"/>
      <c r="E92" s="183"/>
      <c r="F92" s="184"/>
      <c r="G92" s="184"/>
      <c r="H92" s="184"/>
      <c r="I92" s="103">
        <f t="shared" ref="I92" si="66">SUM(I93:I103)</f>
        <v>44885.629000000001</v>
      </c>
      <c r="J92" s="103">
        <f>SUM(J93:J103)</f>
        <v>42500.998999999996</v>
      </c>
      <c r="K92" s="103">
        <f t="shared" ref="K92" si="67">SUM(K93:K103)</f>
        <v>30392.125</v>
      </c>
      <c r="L92" s="103">
        <f>SUM(L93:L103)</f>
        <v>30583.125</v>
      </c>
      <c r="M92" s="82">
        <f t="shared" si="47"/>
        <v>148361.878</v>
      </c>
      <c r="N92" s="96">
        <f>SUM(N93:N103)</f>
        <v>803494.24274999998</v>
      </c>
      <c r="O92" s="101">
        <f>SUM(O93:O103)</f>
        <v>756702.04235999996</v>
      </c>
      <c r="P92" s="101">
        <f t="shared" ref="P92:Q92" si="68">SUM(P93:P103)</f>
        <v>609221.59455000004</v>
      </c>
      <c r="Q92" s="101">
        <f t="shared" si="68"/>
        <v>617030.3245499999</v>
      </c>
      <c r="R92" s="82">
        <f t="shared" si="48"/>
        <v>2786448.2042100001</v>
      </c>
      <c r="S92" s="96">
        <f>'2026'!T92</f>
        <v>185237.12555</v>
      </c>
      <c r="T92" s="97">
        <f>Q92/3</f>
        <v>205676.77484999996</v>
      </c>
      <c r="U92" s="98">
        <f>R92+S92-T92</f>
        <v>2766008.5549099999</v>
      </c>
    </row>
    <row r="93" spans="1:21" ht="42" customHeight="1">
      <c r="A93" s="36"/>
      <c r="B93" s="16" t="s">
        <v>41</v>
      </c>
      <c r="C93" s="16" t="s">
        <v>11</v>
      </c>
      <c r="D93" s="42" t="s">
        <v>175</v>
      </c>
      <c r="E93" s="95">
        <v>68.78</v>
      </c>
      <c r="F93" s="80">
        <v>74.28</v>
      </c>
      <c r="G93" s="80">
        <v>68.78</v>
      </c>
      <c r="H93" s="80">
        <v>71.53</v>
      </c>
      <c r="I93" s="100">
        <v>62.004000000000005</v>
      </c>
      <c r="J93" s="100">
        <v>303.63799999999998</v>
      </c>
      <c r="K93" s="100">
        <v>118</v>
      </c>
      <c r="L93" s="100">
        <v>116</v>
      </c>
      <c r="M93" s="82">
        <f t="shared" si="47"/>
        <v>599.64200000000005</v>
      </c>
      <c r="N93" s="96">
        <f t="shared" ref="N93:N103" si="69">I93*(E93-G93)</f>
        <v>0</v>
      </c>
      <c r="O93" s="101">
        <f t="shared" ref="O93:O103" si="70">J93*(E93-G93)</f>
        <v>0</v>
      </c>
      <c r="P93" s="101">
        <f t="shared" ref="P93:P103" si="71">(F93-H93)*K93</f>
        <v>324.5</v>
      </c>
      <c r="Q93" s="101">
        <f t="shared" ref="Q93:Q103" si="72">(F93-H93)*L93</f>
        <v>319</v>
      </c>
      <c r="R93" s="82">
        <f t="shared" si="48"/>
        <v>643.5</v>
      </c>
      <c r="S93" s="96">
        <f>'2026'!T93</f>
        <v>0</v>
      </c>
      <c r="T93" s="97"/>
      <c r="U93" s="98"/>
    </row>
    <row r="94" spans="1:21" ht="39" customHeight="1">
      <c r="A94" s="36"/>
      <c r="B94" s="16" t="s">
        <v>72</v>
      </c>
      <c r="C94" s="16" t="s">
        <v>78</v>
      </c>
      <c r="D94" s="42" t="s">
        <v>175</v>
      </c>
      <c r="E94" s="95">
        <v>68.31</v>
      </c>
      <c r="F94" s="80">
        <v>71.48</v>
      </c>
      <c r="G94" s="80">
        <v>62.64</v>
      </c>
      <c r="H94" s="80">
        <v>65.150000000000006</v>
      </c>
      <c r="I94" s="100">
        <v>9</v>
      </c>
      <c r="J94" s="100">
        <v>9</v>
      </c>
      <c r="K94" s="100">
        <v>10</v>
      </c>
      <c r="L94" s="100">
        <v>10</v>
      </c>
      <c r="M94" s="82">
        <f t="shared" si="47"/>
        <v>38</v>
      </c>
      <c r="N94" s="96">
        <f t="shared" si="69"/>
        <v>51.030000000000015</v>
      </c>
      <c r="O94" s="101">
        <f t="shared" si="70"/>
        <v>51.030000000000015</v>
      </c>
      <c r="P94" s="101">
        <f t="shared" si="71"/>
        <v>63.299999999999983</v>
      </c>
      <c r="Q94" s="101">
        <f t="shared" si="72"/>
        <v>63.299999999999983</v>
      </c>
      <c r="R94" s="82">
        <f t="shared" si="48"/>
        <v>228.66</v>
      </c>
      <c r="S94" s="96">
        <f>'2026'!T94</f>
        <v>0</v>
      </c>
      <c r="T94" s="97"/>
      <c r="U94" s="98"/>
    </row>
    <row r="95" spans="1:21" ht="42.75" customHeight="1">
      <c r="A95" s="36"/>
      <c r="B95" s="16" t="s">
        <v>70</v>
      </c>
      <c r="C95" s="16" t="s">
        <v>176</v>
      </c>
      <c r="D95" s="42" t="s">
        <v>175</v>
      </c>
      <c r="E95" s="95">
        <v>68.31</v>
      </c>
      <c r="F95" s="80">
        <v>71.48</v>
      </c>
      <c r="G95" s="80">
        <v>62.64</v>
      </c>
      <c r="H95" s="80">
        <v>65.150000000000006</v>
      </c>
      <c r="I95" s="100">
        <v>1402.1559999999999</v>
      </c>
      <c r="J95" s="100">
        <v>1170.74</v>
      </c>
      <c r="K95" s="100">
        <v>1375.25</v>
      </c>
      <c r="L95" s="100">
        <v>1375.25</v>
      </c>
      <c r="M95" s="82">
        <f t="shared" si="47"/>
        <v>5323.3959999999997</v>
      </c>
      <c r="N95" s="96">
        <f t="shared" si="69"/>
        <v>7950.2245200000025</v>
      </c>
      <c r="O95" s="101">
        <f t="shared" si="70"/>
        <v>6638.0958000000019</v>
      </c>
      <c r="P95" s="101">
        <f t="shared" si="71"/>
        <v>8705.3324999999968</v>
      </c>
      <c r="Q95" s="101">
        <f t="shared" si="72"/>
        <v>8705.3324999999968</v>
      </c>
      <c r="R95" s="82">
        <f t="shared" si="48"/>
        <v>31998.98532</v>
      </c>
      <c r="S95" s="96">
        <f>'2026'!T95</f>
        <v>0</v>
      </c>
      <c r="T95" s="97"/>
      <c r="U95" s="98"/>
    </row>
    <row r="96" spans="1:21" ht="42.75" customHeight="1">
      <c r="A96" s="36"/>
      <c r="B96" s="16" t="s">
        <v>70</v>
      </c>
      <c r="C96" s="16" t="s">
        <v>177</v>
      </c>
      <c r="D96" s="42" t="s">
        <v>175</v>
      </c>
      <c r="E96" s="95">
        <v>110.57</v>
      </c>
      <c r="F96" s="80">
        <v>115.71</v>
      </c>
      <c r="G96" s="80">
        <v>75.180000000000007</v>
      </c>
      <c r="H96" s="80">
        <v>78.180000000000007</v>
      </c>
      <c r="I96" s="100">
        <v>1461.2130000000002</v>
      </c>
      <c r="J96" s="100">
        <v>1216.04</v>
      </c>
      <c r="K96" s="100">
        <v>1610.75</v>
      </c>
      <c r="L96" s="100">
        <v>1610.75</v>
      </c>
      <c r="M96" s="82">
        <f t="shared" si="47"/>
        <v>5898.7530000000006</v>
      </c>
      <c r="N96" s="96">
        <f t="shared" si="69"/>
        <v>51712.328069999989</v>
      </c>
      <c r="O96" s="101">
        <f t="shared" si="70"/>
        <v>43035.655599999984</v>
      </c>
      <c r="P96" s="101">
        <f t="shared" si="71"/>
        <v>60451.44749999998</v>
      </c>
      <c r="Q96" s="101">
        <f t="shared" si="72"/>
        <v>60451.44749999998</v>
      </c>
      <c r="R96" s="82">
        <f t="shared" si="48"/>
        <v>215650.87866999992</v>
      </c>
      <c r="S96" s="96">
        <f>'2026'!T96</f>
        <v>0</v>
      </c>
      <c r="T96" s="97"/>
      <c r="U96" s="98"/>
    </row>
    <row r="97" spans="1:21" ht="40.5" customHeight="1">
      <c r="A97" s="36"/>
      <c r="B97" s="16" t="s">
        <v>56</v>
      </c>
      <c r="C97" s="16" t="s">
        <v>55</v>
      </c>
      <c r="D97" s="42" t="s">
        <v>175</v>
      </c>
      <c r="E97" s="95">
        <v>68.31</v>
      </c>
      <c r="F97" s="80">
        <v>71.48</v>
      </c>
      <c r="G97" s="80">
        <v>48.83</v>
      </c>
      <c r="H97" s="80">
        <v>50.78</v>
      </c>
      <c r="I97" s="100">
        <v>1983.9549999999999</v>
      </c>
      <c r="J97" s="100">
        <v>1769.4410000000003</v>
      </c>
      <c r="K97" s="100">
        <v>1310.5</v>
      </c>
      <c r="L97" s="100">
        <v>1310.5</v>
      </c>
      <c r="M97" s="82">
        <f t="shared" si="47"/>
        <v>6374.3960000000006</v>
      </c>
      <c r="N97" s="96">
        <f t="shared" si="69"/>
        <v>38647.443400000004</v>
      </c>
      <c r="O97" s="101">
        <f t="shared" si="70"/>
        <v>34468.710680000011</v>
      </c>
      <c r="P97" s="101">
        <f t="shared" si="71"/>
        <v>27127.350000000002</v>
      </c>
      <c r="Q97" s="101">
        <f t="shared" si="72"/>
        <v>27127.350000000002</v>
      </c>
      <c r="R97" s="82">
        <f t="shared" si="48"/>
        <v>127370.85408000002</v>
      </c>
      <c r="S97" s="96">
        <f>'2026'!T97</f>
        <v>0</v>
      </c>
      <c r="T97" s="97"/>
      <c r="U97" s="98"/>
    </row>
    <row r="98" spans="1:21" ht="30.75" customHeight="1">
      <c r="A98" s="36"/>
      <c r="B98" s="16" t="s">
        <v>10</v>
      </c>
      <c r="C98" s="16" t="s">
        <v>37</v>
      </c>
      <c r="D98" s="42" t="s">
        <v>144</v>
      </c>
      <c r="E98" s="95">
        <v>68.31</v>
      </c>
      <c r="F98" s="80">
        <v>71.48</v>
      </c>
      <c r="G98" s="80">
        <v>53.23</v>
      </c>
      <c r="H98" s="80">
        <v>55.36</v>
      </c>
      <c r="I98" s="100">
        <v>910.59</v>
      </c>
      <c r="J98" s="100">
        <v>865.9860000000001</v>
      </c>
      <c r="K98" s="100">
        <v>639.75</v>
      </c>
      <c r="L98" s="100">
        <v>609.75</v>
      </c>
      <c r="M98" s="82">
        <f t="shared" si="47"/>
        <v>3026.076</v>
      </c>
      <c r="N98" s="96">
        <f t="shared" si="69"/>
        <v>13731.697200000006</v>
      </c>
      <c r="O98" s="101">
        <f t="shared" si="70"/>
        <v>13059.068880000006</v>
      </c>
      <c r="P98" s="101">
        <f t="shared" si="71"/>
        <v>10312.770000000002</v>
      </c>
      <c r="Q98" s="101">
        <f t="shared" si="72"/>
        <v>9829.1700000000019</v>
      </c>
      <c r="R98" s="82">
        <f t="shared" si="48"/>
        <v>46932.706080000018</v>
      </c>
      <c r="S98" s="96">
        <f>'2026'!T98</f>
        <v>0</v>
      </c>
      <c r="T98" s="97"/>
      <c r="U98" s="98"/>
    </row>
    <row r="99" spans="1:21" ht="30.75" customHeight="1">
      <c r="A99" s="36"/>
      <c r="B99" s="16" t="s">
        <v>72</v>
      </c>
      <c r="C99" s="16" t="s">
        <v>78</v>
      </c>
      <c r="D99" s="42" t="s">
        <v>144</v>
      </c>
      <c r="E99" s="95">
        <v>68.31</v>
      </c>
      <c r="F99" s="80">
        <v>71.48</v>
      </c>
      <c r="G99" s="80">
        <v>62.64</v>
      </c>
      <c r="H99" s="80">
        <v>65.150000000000006</v>
      </c>
      <c r="I99" s="100">
        <v>8401.3060000000005</v>
      </c>
      <c r="J99" s="100">
        <v>8119.7049999999999</v>
      </c>
      <c r="K99" s="100">
        <v>6784.77</v>
      </c>
      <c r="L99" s="100">
        <v>6784.77</v>
      </c>
      <c r="M99" s="82">
        <f t="shared" si="47"/>
        <v>30090.550999999999</v>
      </c>
      <c r="N99" s="96">
        <f t="shared" si="69"/>
        <v>47635.40502000002</v>
      </c>
      <c r="O99" s="101">
        <f t="shared" si="70"/>
        <v>46038.727350000016</v>
      </c>
      <c r="P99" s="101">
        <f t="shared" si="71"/>
        <v>42947.594099999995</v>
      </c>
      <c r="Q99" s="101">
        <f t="shared" si="72"/>
        <v>42947.594099999995</v>
      </c>
      <c r="R99" s="82">
        <f t="shared" si="48"/>
        <v>179569.32057000001</v>
      </c>
      <c r="S99" s="96">
        <f>'2026'!T99</f>
        <v>0</v>
      </c>
      <c r="T99" s="97"/>
      <c r="U99" s="98"/>
    </row>
    <row r="100" spans="1:21" ht="30.75" customHeight="1">
      <c r="A100" s="36"/>
      <c r="B100" s="16" t="s">
        <v>70</v>
      </c>
      <c r="C100" s="16" t="s">
        <v>347</v>
      </c>
      <c r="D100" s="42" t="s">
        <v>144</v>
      </c>
      <c r="E100" s="95">
        <v>68.31</v>
      </c>
      <c r="F100" s="80">
        <v>71.48</v>
      </c>
      <c r="G100" s="80">
        <v>62.64</v>
      </c>
      <c r="H100" s="80">
        <v>65.150000000000006</v>
      </c>
      <c r="I100" s="100">
        <v>2704.672</v>
      </c>
      <c r="J100" s="100">
        <v>2001.8789999999999</v>
      </c>
      <c r="K100" s="100">
        <v>5049.7650000000003</v>
      </c>
      <c r="L100" s="100">
        <v>5049.7650000000003</v>
      </c>
      <c r="M100" s="82">
        <f t="shared" si="47"/>
        <v>14806.080999999998</v>
      </c>
      <c r="N100" s="96">
        <f t="shared" si="69"/>
        <v>15335.490240000005</v>
      </c>
      <c r="O100" s="101">
        <f t="shared" si="70"/>
        <v>11350.653930000002</v>
      </c>
      <c r="P100" s="101">
        <f t="shared" si="71"/>
        <v>31965.012449999995</v>
      </c>
      <c r="Q100" s="101">
        <f t="shared" si="72"/>
        <v>31965.012449999995</v>
      </c>
      <c r="R100" s="82">
        <f t="shared" si="48"/>
        <v>90616.169070000004</v>
      </c>
      <c r="S100" s="96">
        <f>'2026'!T100</f>
        <v>0</v>
      </c>
      <c r="T100" s="97"/>
      <c r="U100" s="98"/>
    </row>
    <row r="101" spans="1:21" ht="38.25" customHeight="1">
      <c r="A101" s="36"/>
      <c r="B101" s="16" t="s">
        <v>56</v>
      </c>
      <c r="C101" s="16" t="s">
        <v>55</v>
      </c>
      <c r="D101" s="42" t="s">
        <v>144</v>
      </c>
      <c r="E101" s="95">
        <v>68.31</v>
      </c>
      <c r="F101" s="80">
        <v>71.48</v>
      </c>
      <c r="G101" s="80">
        <v>48.83</v>
      </c>
      <c r="H101" s="80">
        <v>50.78</v>
      </c>
      <c r="I101" s="100">
        <v>3358.7059999999997</v>
      </c>
      <c r="J101" s="100">
        <v>2942.9050000000002</v>
      </c>
      <c r="K101" s="100">
        <v>4528.34</v>
      </c>
      <c r="L101" s="100">
        <v>4528.34</v>
      </c>
      <c r="M101" s="82">
        <f t="shared" si="47"/>
        <v>15358.291000000001</v>
      </c>
      <c r="N101" s="96">
        <f t="shared" si="69"/>
        <v>65427.592880000004</v>
      </c>
      <c r="O101" s="101">
        <f t="shared" si="70"/>
        <v>57327.789400000016</v>
      </c>
      <c r="P101" s="101">
        <f t="shared" si="71"/>
        <v>93736.638000000021</v>
      </c>
      <c r="Q101" s="101">
        <f t="shared" si="72"/>
        <v>93736.638000000021</v>
      </c>
      <c r="R101" s="82">
        <f t="shared" si="48"/>
        <v>310228.65828000009</v>
      </c>
      <c r="S101" s="96">
        <f>'2026'!T101</f>
        <v>0</v>
      </c>
      <c r="T101" s="97"/>
      <c r="U101" s="98"/>
    </row>
    <row r="102" spans="1:21" ht="30.75" customHeight="1">
      <c r="A102" s="36"/>
      <c r="B102" s="16" t="s">
        <v>72</v>
      </c>
      <c r="C102" s="16" t="s">
        <v>78</v>
      </c>
      <c r="D102" s="42" t="s">
        <v>145</v>
      </c>
      <c r="E102" s="95">
        <v>79.16</v>
      </c>
      <c r="F102" s="80">
        <v>85.49</v>
      </c>
      <c r="G102" s="80">
        <v>79.16</v>
      </c>
      <c r="H102" s="80">
        <v>82.33</v>
      </c>
      <c r="I102" s="100">
        <v>7395.844000000001</v>
      </c>
      <c r="J102" s="100">
        <v>7463.5369999999994</v>
      </c>
      <c r="K102" s="100">
        <v>0</v>
      </c>
      <c r="L102" s="100">
        <v>0</v>
      </c>
      <c r="M102" s="82">
        <f t="shared" si="47"/>
        <v>14859.381000000001</v>
      </c>
      <c r="N102" s="96">
        <f t="shared" si="69"/>
        <v>0</v>
      </c>
      <c r="O102" s="101">
        <f t="shared" si="70"/>
        <v>0</v>
      </c>
      <c r="P102" s="101">
        <f t="shared" si="71"/>
        <v>0</v>
      </c>
      <c r="Q102" s="101">
        <f t="shared" si="72"/>
        <v>0</v>
      </c>
      <c r="R102" s="82">
        <f t="shared" si="48"/>
        <v>0</v>
      </c>
      <c r="S102" s="96">
        <f>'2026'!T102</f>
        <v>0</v>
      </c>
      <c r="T102" s="97"/>
      <c r="U102" s="98"/>
    </row>
    <row r="103" spans="1:21" ht="30.75" customHeight="1">
      <c r="A103" s="36"/>
      <c r="B103" s="16" t="s">
        <v>56</v>
      </c>
      <c r="C103" s="16" t="s">
        <v>55</v>
      </c>
      <c r="D103" s="42" t="s">
        <v>145</v>
      </c>
      <c r="E103" s="95">
        <v>79.16</v>
      </c>
      <c r="F103" s="80">
        <v>85.49</v>
      </c>
      <c r="G103" s="80">
        <v>46.42</v>
      </c>
      <c r="H103" s="80">
        <v>48.28</v>
      </c>
      <c r="I103" s="100">
        <v>17196.183000000001</v>
      </c>
      <c r="J103" s="100">
        <v>16638.128000000001</v>
      </c>
      <c r="K103" s="100">
        <v>8965</v>
      </c>
      <c r="L103" s="100">
        <v>9188</v>
      </c>
      <c r="M103" s="82">
        <f t="shared" si="47"/>
        <v>51987.311000000002</v>
      </c>
      <c r="N103" s="96">
        <f t="shared" si="69"/>
        <v>563003.0314199999</v>
      </c>
      <c r="O103" s="101">
        <f t="shared" si="70"/>
        <v>544732.31071999995</v>
      </c>
      <c r="P103" s="101">
        <f t="shared" si="71"/>
        <v>333587.64999999997</v>
      </c>
      <c r="Q103" s="101">
        <f t="shared" si="72"/>
        <v>341885.47999999992</v>
      </c>
      <c r="R103" s="82">
        <f t="shared" si="48"/>
        <v>1783208.4721399997</v>
      </c>
      <c r="S103" s="96">
        <f>'2026'!T103</f>
        <v>0</v>
      </c>
      <c r="T103" s="97"/>
      <c r="U103" s="98"/>
    </row>
    <row r="104" spans="1:21" ht="30.75" customHeight="1">
      <c r="A104" s="36" t="s">
        <v>105</v>
      </c>
      <c r="B104" s="37" t="s">
        <v>104</v>
      </c>
      <c r="C104" s="16"/>
      <c r="D104" s="42"/>
      <c r="E104" s="183"/>
      <c r="F104" s="184"/>
      <c r="G104" s="184"/>
      <c r="H104" s="184"/>
      <c r="I104" s="103">
        <f t="shared" ref="I104:L104" si="73">SUM(I105:I107)</f>
        <v>191094.29299999998</v>
      </c>
      <c r="J104" s="103">
        <f t="shared" si="73"/>
        <v>190927.84500000003</v>
      </c>
      <c r="K104" s="103">
        <f t="shared" si="73"/>
        <v>192904</v>
      </c>
      <c r="L104" s="103">
        <f t="shared" si="73"/>
        <v>193745</v>
      </c>
      <c r="M104" s="82">
        <f t="shared" si="47"/>
        <v>768671.13800000004</v>
      </c>
      <c r="N104" s="96">
        <f t="shared" ref="N104:Q104" si="74">SUM(N105:N107)</f>
        <v>5491245.3950199997</v>
      </c>
      <c r="O104" s="101">
        <f t="shared" si="74"/>
        <v>5460566.0854599997</v>
      </c>
      <c r="P104" s="101">
        <f t="shared" si="74"/>
        <v>5870068.7200000007</v>
      </c>
      <c r="Q104" s="101">
        <f t="shared" si="74"/>
        <v>5879808.7300000004</v>
      </c>
      <c r="R104" s="82">
        <f t="shared" si="48"/>
        <v>22701688.93048</v>
      </c>
      <c r="S104" s="96">
        <f>'2026'!T104</f>
        <v>1850055.9666666668</v>
      </c>
      <c r="T104" s="97">
        <f>Q104/3</f>
        <v>1959936.2433333334</v>
      </c>
      <c r="U104" s="98">
        <f>R104+S104-T104</f>
        <v>22591808.653813332</v>
      </c>
    </row>
    <row r="105" spans="1:21" ht="39" customHeight="1">
      <c r="A105" s="36"/>
      <c r="B105" s="16" t="s">
        <v>12</v>
      </c>
      <c r="C105" s="16" t="s">
        <v>37</v>
      </c>
      <c r="D105" s="42" t="s">
        <v>175</v>
      </c>
      <c r="E105" s="95">
        <v>61.29</v>
      </c>
      <c r="F105" s="80">
        <v>64.14</v>
      </c>
      <c r="G105" s="80">
        <v>51.35</v>
      </c>
      <c r="H105" s="80">
        <v>53.41</v>
      </c>
      <c r="I105" s="100">
        <v>5099.5789999999997</v>
      </c>
      <c r="J105" s="100">
        <v>5374.777</v>
      </c>
      <c r="K105" s="100">
        <v>4094</v>
      </c>
      <c r="L105" s="100">
        <v>4898</v>
      </c>
      <c r="M105" s="82">
        <f t="shared" si="47"/>
        <v>19466.356</v>
      </c>
      <c r="N105" s="96">
        <f>I105*(E105-G105)</f>
        <v>50689.815259999988</v>
      </c>
      <c r="O105" s="101">
        <f>J105*(E105-G105)</f>
        <v>53425.283379999986</v>
      </c>
      <c r="P105" s="101">
        <f>(F105-H105)*K105</f>
        <v>43928.620000000017</v>
      </c>
      <c r="Q105" s="101">
        <f>(F105-H105)*L105</f>
        <v>52555.540000000023</v>
      </c>
      <c r="R105" s="82">
        <f t="shared" si="48"/>
        <v>200599.25864000001</v>
      </c>
      <c r="S105" s="96">
        <f>'2026'!T105</f>
        <v>0</v>
      </c>
      <c r="T105" s="97"/>
      <c r="U105" s="98"/>
    </row>
    <row r="106" spans="1:21" ht="30.75" customHeight="1">
      <c r="A106" s="36"/>
      <c r="B106" s="16" t="s">
        <v>12</v>
      </c>
      <c r="C106" s="16" t="s">
        <v>37</v>
      </c>
      <c r="D106" s="42" t="s">
        <v>144</v>
      </c>
      <c r="E106" s="95">
        <v>74.05</v>
      </c>
      <c r="F106" s="80">
        <v>77.5</v>
      </c>
      <c r="G106" s="80">
        <v>51.35</v>
      </c>
      <c r="H106" s="80">
        <v>53.41</v>
      </c>
      <c r="I106" s="100">
        <v>81940.437999999995</v>
      </c>
      <c r="J106" s="100">
        <v>83496.180000000008</v>
      </c>
      <c r="K106" s="100">
        <v>85100</v>
      </c>
      <c r="L106" s="100">
        <v>85119</v>
      </c>
      <c r="M106" s="82">
        <f t="shared" si="47"/>
        <v>335655.61800000002</v>
      </c>
      <c r="N106" s="96">
        <f>I106*(E106-G106)</f>
        <v>1860047.9425999995</v>
      </c>
      <c r="O106" s="101">
        <f>J106*(E106-G106)</f>
        <v>1895363.2859999998</v>
      </c>
      <c r="P106" s="101">
        <f>(F106-H106)*K106</f>
        <v>2050059.0000000002</v>
      </c>
      <c r="Q106" s="101">
        <f>(F106-H106)*L106</f>
        <v>2050516.7100000002</v>
      </c>
      <c r="R106" s="82">
        <f t="shared" si="48"/>
        <v>7855986.9385999991</v>
      </c>
      <c r="S106" s="96">
        <f>'2026'!T106</f>
        <v>0</v>
      </c>
      <c r="T106" s="97"/>
      <c r="U106" s="98"/>
    </row>
    <row r="107" spans="1:21" ht="30.75" customHeight="1">
      <c r="A107" s="36"/>
      <c r="B107" s="16" t="s">
        <v>12</v>
      </c>
      <c r="C107" s="16" t="s">
        <v>37</v>
      </c>
      <c r="D107" s="42" t="s">
        <v>145</v>
      </c>
      <c r="E107" s="95">
        <v>95.01</v>
      </c>
      <c r="F107" s="80">
        <v>99.43</v>
      </c>
      <c r="G107" s="80">
        <v>60.6</v>
      </c>
      <c r="H107" s="80">
        <v>63.02</v>
      </c>
      <c r="I107" s="100">
        <v>104054.27599999998</v>
      </c>
      <c r="J107" s="100">
        <v>102056.88800000001</v>
      </c>
      <c r="K107" s="100">
        <v>103710</v>
      </c>
      <c r="L107" s="100">
        <v>103728</v>
      </c>
      <c r="M107" s="82">
        <f t="shared" si="47"/>
        <v>413549.16399999999</v>
      </c>
      <c r="N107" s="96">
        <f>I107*(E107-G107)</f>
        <v>3580507.6371599999</v>
      </c>
      <c r="O107" s="101">
        <f>J107*(E107-G107)</f>
        <v>3511777.5160800004</v>
      </c>
      <c r="P107" s="101">
        <f>(F107-H107)*K107</f>
        <v>3776081.1000000006</v>
      </c>
      <c r="Q107" s="101">
        <f>(F107-H107)*L107</f>
        <v>3776736.4800000004</v>
      </c>
      <c r="R107" s="82">
        <f t="shared" si="48"/>
        <v>14645102.733240001</v>
      </c>
      <c r="S107" s="96">
        <f>'2026'!T107</f>
        <v>0</v>
      </c>
      <c r="T107" s="97"/>
      <c r="U107" s="98"/>
    </row>
    <row r="108" spans="1:21" ht="30.75" customHeight="1">
      <c r="A108" s="36" t="s">
        <v>178</v>
      </c>
      <c r="B108" s="37" t="s">
        <v>103</v>
      </c>
      <c r="C108" s="16"/>
      <c r="D108" s="42"/>
      <c r="E108" s="183"/>
      <c r="F108" s="184"/>
      <c r="G108" s="184"/>
      <c r="H108" s="184"/>
      <c r="I108" s="103">
        <f>SUM(I109:I114)</f>
        <v>60431.298000000003</v>
      </c>
      <c r="J108" s="103">
        <f>SUM(J109:J114)</f>
        <v>55426.432999999997</v>
      </c>
      <c r="K108" s="103">
        <f t="shared" ref="K108:L108" si="75">SUM(K109:K114)</f>
        <v>61648.5</v>
      </c>
      <c r="L108" s="103">
        <f t="shared" si="75"/>
        <v>61648.5</v>
      </c>
      <c r="M108" s="82">
        <f t="shared" si="47"/>
        <v>239154.731</v>
      </c>
      <c r="N108" s="95">
        <f>SUM(N109:N114)</f>
        <v>31419726.501470003</v>
      </c>
      <c r="O108" s="80">
        <f>SUM(O109:O114)</f>
        <v>29212515.663450003</v>
      </c>
      <c r="P108" s="80">
        <f t="shared" ref="P108:Q108" si="76">SUM(P109:P114)</f>
        <v>30032908.672499999</v>
      </c>
      <c r="Q108" s="80">
        <f t="shared" si="76"/>
        <v>30032908.672499999</v>
      </c>
      <c r="R108" s="82">
        <f t="shared" si="48"/>
        <v>120698059.50992</v>
      </c>
      <c r="S108" s="96">
        <f>'2026'!T108</f>
        <v>9627022.5858333334</v>
      </c>
      <c r="T108" s="97">
        <f>Q108/3</f>
        <v>10010969.557499999</v>
      </c>
      <c r="U108" s="98">
        <f>R108+S108-T108</f>
        <v>120314112.53825334</v>
      </c>
    </row>
    <row r="109" spans="1:21" ht="60.75" customHeight="1">
      <c r="A109" s="36"/>
      <c r="B109" s="16" t="s">
        <v>10</v>
      </c>
      <c r="C109" s="16" t="s">
        <v>180</v>
      </c>
      <c r="D109" s="42" t="s">
        <v>175</v>
      </c>
      <c r="E109" s="95">
        <v>384.6</v>
      </c>
      <c r="F109" s="80">
        <v>384.6</v>
      </c>
      <c r="G109" s="80">
        <v>53.23</v>
      </c>
      <c r="H109" s="80">
        <v>55.36</v>
      </c>
      <c r="I109" s="100">
        <v>14248.948</v>
      </c>
      <c r="J109" s="100">
        <v>14047.853999999999</v>
      </c>
      <c r="K109" s="100">
        <v>10531.25</v>
      </c>
      <c r="L109" s="100">
        <v>10531.25</v>
      </c>
      <c r="M109" s="82">
        <f t="shared" si="47"/>
        <v>49359.301999999996</v>
      </c>
      <c r="N109" s="96">
        <f t="shared" ref="N109:N114" si="77">I109*(E109-G109)</f>
        <v>4721673.8987600002</v>
      </c>
      <c r="O109" s="101">
        <f t="shared" ref="O109:O114" si="78">J109*(E109-G109)</f>
        <v>4655037.3799799997</v>
      </c>
      <c r="P109" s="101">
        <f t="shared" ref="P109:P114" si="79">(F109-H109)*K109</f>
        <v>3467308.75</v>
      </c>
      <c r="Q109" s="101">
        <f t="shared" ref="Q109:Q114" si="80">(F109-H109)*L109</f>
        <v>3467308.75</v>
      </c>
      <c r="R109" s="82">
        <f t="shared" si="48"/>
        <v>16311328.77874</v>
      </c>
      <c r="S109" s="96">
        <f>'2026'!T109</f>
        <v>0</v>
      </c>
      <c r="T109" s="97"/>
      <c r="U109" s="98"/>
    </row>
    <row r="110" spans="1:21" ht="54" customHeight="1">
      <c r="A110" s="36"/>
      <c r="B110" s="16" t="s">
        <v>10</v>
      </c>
      <c r="C110" s="16" t="s">
        <v>180</v>
      </c>
      <c r="D110" s="42" t="s">
        <v>179</v>
      </c>
      <c r="E110" s="95">
        <v>14913.52</v>
      </c>
      <c r="F110" s="80">
        <v>15606.56</v>
      </c>
      <c r="G110" s="80">
        <v>2429.2199999999998</v>
      </c>
      <c r="H110" s="80">
        <v>2526.39</v>
      </c>
      <c r="I110" s="100">
        <v>867.55500000000006</v>
      </c>
      <c r="J110" s="100">
        <v>855.51600000000008</v>
      </c>
      <c r="K110" s="100">
        <v>641.25</v>
      </c>
      <c r="L110" s="100">
        <v>641.25</v>
      </c>
      <c r="M110" s="82">
        <f t="shared" si="47"/>
        <v>3005.5709999999999</v>
      </c>
      <c r="N110" s="96">
        <f t="shared" si="77"/>
        <v>10830816.886500001</v>
      </c>
      <c r="O110" s="101">
        <f t="shared" si="78"/>
        <v>10680518.398800002</v>
      </c>
      <c r="P110" s="101">
        <f t="shared" si="79"/>
        <v>8387659.0125000002</v>
      </c>
      <c r="Q110" s="101">
        <f t="shared" si="80"/>
        <v>8387659.0125000002</v>
      </c>
      <c r="R110" s="82">
        <f t="shared" si="48"/>
        <v>38286653.3103</v>
      </c>
      <c r="S110" s="96">
        <f>'2026'!T110</f>
        <v>0</v>
      </c>
      <c r="T110" s="97"/>
      <c r="U110" s="98"/>
    </row>
    <row r="111" spans="1:21" ht="42.75" customHeight="1">
      <c r="A111" s="36"/>
      <c r="B111" s="16" t="s">
        <v>10</v>
      </c>
      <c r="C111" s="16" t="s">
        <v>320</v>
      </c>
      <c r="D111" s="42" t="s">
        <v>179</v>
      </c>
      <c r="E111" s="95">
        <v>5299.95</v>
      </c>
      <c r="F111" s="80">
        <v>5546.24</v>
      </c>
      <c r="G111" s="80">
        <v>2429.2199999999998</v>
      </c>
      <c r="H111" s="80">
        <v>2526.39</v>
      </c>
      <c r="I111" s="100">
        <v>1715.7910000000002</v>
      </c>
      <c r="J111" s="100">
        <v>1578.7919999999999</v>
      </c>
      <c r="K111" s="100">
        <v>1954.5</v>
      </c>
      <c r="L111" s="100">
        <v>1954.5</v>
      </c>
      <c r="M111" s="82">
        <f t="shared" si="47"/>
        <v>7203.5830000000005</v>
      </c>
      <c r="N111" s="96">
        <f t="shared" si="77"/>
        <v>4925572.6974300006</v>
      </c>
      <c r="O111" s="101">
        <f t="shared" si="78"/>
        <v>4532285.5581599995</v>
      </c>
      <c r="P111" s="101">
        <f t="shared" si="79"/>
        <v>5902296.8250000002</v>
      </c>
      <c r="Q111" s="101">
        <f t="shared" si="80"/>
        <v>5902296.8250000002</v>
      </c>
      <c r="R111" s="82">
        <f t="shared" si="48"/>
        <v>21262451.905589998</v>
      </c>
      <c r="S111" s="96">
        <f>'2026'!T111</f>
        <v>0</v>
      </c>
      <c r="T111" s="97"/>
      <c r="U111" s="98"/>
    </row>
    <row r="112" spans="1:21" ht="60.75" customHeight="1">
      <c r="A112" s="36"/>
      <c r="B112" s="16" t="s">
        <v>10</v>
      </c>
      <c r="C112" s="16" t="s">
        <v>320</v>
      </c>
      <c r="D112" s="42" t="s">
        <v>175</v>
      </c>
      <c r="E112" s="95">
        <v>89.56</v>
      </c>
      <c r="F112" s="80">
        <v>92.09</v>
      </c>
      <c r="G112" s="80">
        <v>53.23</v>
      </c>
      <c r="H112" s="80">
        <v>55.36</v>
      </c>
      <c r="I112" s="100">
        <v>28200.36</v>
      </c>
      <c r="J112" s="100">
        <v>25933.436000000002</v>
      </c>
      <c r="K112" s="100">
        <v>32095</v>
      </c>
      <c r="L112" s="100">
        <v>32095</v>
      </c>
      <c r="M112" s="82">
        <f t="shared" si="47"/>
        <v>118323.796</v>
      </c>
      <c r="N112" s="96">
        <f t="shared" si="77"/>
        <v>1024519.0788000001</v>
      </c>
      <c r="O112" s="101">
        <f t="shared" si="78"/>
        <v>942161.72988000023</v>
      </c>
      <c r="P112" s="101">
        <f t="shared" si="79"/>
        <v>1178849.3500000001</v>
      </c>
      <c r="Q112" s="101">
        <f t="shared" si="80"/>
        <v>1178849.3500000001</v>
      </c>
      <c r="R112" s="82">
        <f t="shared" si="48"/>
        <v>4324379.5086800009</v>
      </c>
      <c r="S112" s="96">
        <f>'2026'!T112</f>
        <v>0</v>
      </c>
      <c r="T112" s="97"/>
      <c r="U112" s="98"/>
    </row>
    <row r="113" spans="1:21" ht="39.75" customHeight="1">
      <c r="A113" s="36"/>
      <c r="B113" s="16" t="s">
        <v>10</v>
      </c>
      <c r="C113" s="16" t="s">
        <v>321</v>
      </c>
      <c r="D113" s="42" t="s">
        <v>179</v>
      </c>
      <c r="E113" s="95">
        <v>13082.88</v>
      </c>
      <c r="F113" s="80">
        <v>13690.85</v>
      </c>
      <c r="G113" s="80">
        <v>2429.2199999999998</v>
      </c>
      <c r="H113" s="80">
        <v>2526.39</v>
      </c>
      <c r="I113" s="100">
        <v>881.36200000000008</v>
      </c>
      <c r="J113" s="100">
        <v>746.87599999999998</v>
      </c>
      <c r="K113" s="100">
        <v>943</v>
      </c>
      <c r="L113" s="100">
        <v>943</v>
      </c>
      <c r="M113" s="82">
        <f t="shared" si="47"/>
        <v>3514.2380000000003</v>
      </c>
      <c r="N113" s="96">
        <f t="shared" si="77"/>
        <v>9389731.0849200003</v>
      </c>
      <c r="O113" s="101">
        <f t="shared" si="78"/>
        <v>7956962.9661599994</v>
      </c>
      <c r="P113" s="101">
        <f t="shared" si="79"/>
        <v>10528085.780000001</v>
      </c>
      <c r="Q113" s="101">
        <f t="shared" si="80"/>
        <v>10528085.780000001</v>
      </c>
      <c r="R113" s="82">
        <f t="shared" si="48"/>
        <v>38402865.611080006</v>
      </c>
      <c r="S113" s="96">
        <f>'2026'!T113</f>
        <v>0</v>
      </c>
      <c r="T113" s="97"/>
      <c r="U113" s="98"/>
    </row>
    <row r="114" spans="1:21" ht="60.75" customHeight="1">
      <c r="A114" s="36"/>
      <c r="B114" s="16" t="s">
        <v>10</v>
      </c>
      <c r="C114" s="16" t="s">
        <v>321</v>
      </c>
      <c r="D114" s="42" t="s">
        <v>175</v>
      </c>
      <c r="E114" s="95">
        <v>89.56</v>
      </c>
      <c r="F114" s="80">
        <v>92.09</v>
      </c>
      <c r="G114" s="80">
        <v>53.23</v>
      </c>
      <c r="H114" s="80">
        <v>55.36</v>
      </c>
      <c r="I114" s="100">
        <v>14517.281999999999</v>
      </c>
      <c r="J114" s="100">
        <v>12263.959000000001</v>
      </c>
      <c r="K114" s="100">
        <v>15483.5</v>
      </c>
      <c r="L114" s="100">
        <v>15483.5</v>
      </c>
      <c r="M114" s="82">
        <f t="shared" si="47"/>
        <v>57748.241000000002</v>
      </c>
      <c r="N114" s="96">
        <f t="shared" si="77"/>
        <v>527412.85506000009</v>
      </c>
      <c r="O114" s="101">
        <f t="shared" si="78"/>
        <v>445549.63047000009</v>
      </c>
      <c r="P114" s="101">
        <f t="shared" si="79"/>
        <v>568708.95500000007</v>
      </c>
      <c r="Q114" s="101">
        <f t="shared" si="80"/>
        <v>568708.95500000007</v>
      </c>
      <c r="R114" s="82">
        <f t="shared" si="48"/>
        <v>2110380.3955300003</v>
      </c>
      <c r="S114" s="96">
        <f>'2026'!T114</f>
        <v>0</v>
      </c>
      <c r="T114" s="97"/>
      <c r="U114" s="98"/>
    </row>
    <row r="115" spans="1:21" ht="30.75" customHeight="1">
      <c r="A115" s="36" t="s">
        <v>181</v>
      </c>
      <c r="B115" s="37" t="s">
        <v>182</v>
      </c>
      <c r="C115" s="16"/>
      <c r="D115" s="42"/>
      <c r="E115" s="183"/>
      <c r="F115" s="184"/>
      <c r="G115" s="184"/>
      <c r="H115" s="184"/>
      <c r="I115" s="103">
        <f t="shared" ref="I115:J115" si="81">SUM(I116:I117)</f>
        <v>26506.155999999999</v>
      </c>
      <c r="J115" s="103">
        <f t="shared" si="81"/>
        <v>25094.710999999999</v>
      </c>
      <c r="K115" s="103">
        <f t="shared" ref="K115:L115" si="82">SUM(K116:K117)</f>
        <v>24907.25</v>
      </c>
      <c r="L115" s="103">
        <f t="shared" si="82"/>
        <v>24907.25</v>
      </c>
      <c r="M115" s="82">
        <f t="shared" si="47"/>
        <v>101415.367</v>
      </c>
      <c r="N115" s="96">
        <f>SUM(N116:N117)</f>
        <v>5193596.9611299997</v>
      </c>
      <c r="O115" s="101">
        <f>SUM(O116:O117)</f>
        <v>4955603.8310500002</v>
      </c>
      <c r="P115" s="101">
        <f t="shared" ref="P115:Q115" si="83">SUM(P116:P117)</f>
        <v>4871169.9824999999</v>
      </c>
      <c r="Q115" s="101">
        <f t="shared" si="83"/>
        <v>4871169.9824999999</v>
      </c>
      <c r="R115" s="82">
        <f t="shared" si="48"/>
        <v>19891540.757179998</v>
      </c>
      <c r="S115" s="96">
        <f>'2026'!T115</f>
        <v>1533249.5966666667</v>
      </c>
      <c r="T115" s="97">
        <f>Q115/3</f>
        <v>1623723.3274999999</v>
      </c>
      <c r="U115" s="98">
        <f>R115+S115-T115</f>
        <v>19801067.026346665</v>
      </c>
    </row>
    <row r="116" spans="1:21" ht="30.75" customHeight="1">
      <c r="A116" s="36"/>
      <c r="B116" s="16" t="s">
        <v>42</v>
      </c>
      <c r="C116" s="16" t="s">
        <v>183</v>
      </c>
      <c r="D116" s="42" t="s">
        <v>145</v>
      </c>
      <c r="E116" s="95">
        <v>201.73</v>
      </c>
      <c r="F116" s="80">
        <v>211.1</v>
      </c>
      <c r="G116" s="80">
        <v>49.94</v>
      </c>
      <c r="H116" s="80">
        <v>51.93</v>
      </c>
      <c r="I116" s="100">
        <v>22050.352999999999</v>
      </c>
      <c r="J116" s="100">
        <v>20729.339</v>
      </c>
      <c r="K116" s="100">
        <v>21788.5</v>
      </c>
      <c r="L116" s="100">
        <v>21788.5</v>
      </c>
      <c r="M116" s="82">
        <f t="shared" si="47"/>
        <v>86356.691999999995</v>
      </c>
      <c r="N116" s="96">
        <f>I116*(E116-G116)</f>
        <v>3347023.0818699999</v>
      </c>
      <c r="O116" s="101">
        <f>J116*(E116-G116)</f>
        <v>3146506.36681</v>
      </c>
      <c r="P116" s="101">
        <f>(F116-H116)*K116</f>
        <v>3468075.5449999999</v>
      </c>
      <c r="Q116" s="101">
        <f>(F116-H116)*L116</f>
        <v>3468075.5449999999</v>
      </c>
      <c r="R116" s="82">
        <f t="shared" si="48"/>
        <v>13429680.53868</v>
      </c>
      <c r="S116" s="96">
        <f>'2026'!T116</f>
        <v>0</v>
      </c>
      <c r="T116" s="97"/>
      <c r="U116" s="98"/>
    </row>
    <row r="117" spans="1:21" ht="30.75" customHeight="1">
      <c r="A117" s="36"/>
      <c r="B117" s="16" t="s">
        <v>42</v>
      </c>
      <c r="C117" s="16" t="s">
        <v>323</v>
      </c>
      <c r="D117" s="42" t="s">
        <v>145</v>
      </c>
      <c r="E117" s="95">
        <v>472.37</v>
      </c>
      <c r="F117" s="80">
        <v>510.16</v>
      </c>
      <c r="G117" s="80">
        <v>57.95</v>
      </c>
      <c r="H117" s="80">
        <v>60.27</v>
      </c>
      <c r="I117" s="100">
        <v>4455.8029999999999</v>
      </c>
      <c r="J117" s="100">
        <v>4365.3720000000003</v>
      </c>
      <c r="K117" s="100">
        <v>3118.75</v>
      </c>
      <c r="L117" s="100">
        <v>3118.75</v>
      </c>
      <c r="M117" s="82">
        <f t="shared" si="47"/>
        <v>15058.674999999999</v>
      </c>
      <c r="N117" s="96">
        <f>I117*(E117-G117)</f>
        <v>1846573.8792600001</v>
      </c>
      <c r="O117" s="101">
        <f>J117*(E117-G117)</f>
        <v>1809097.4642400001</v>
      </c>
      <c r="P117" s="101">
        <f>(F117-H117)*K117</f>
        <v>1403094.4375000002</v>
      </c>
      <c r="Q117" s="101">
        <f>(F117-H117)*L117</f>
        <v>1403094.4375000002</v>
      </c>
      <c r="R117" s="82">
        <f t="shared" si="48"/>
        <v>6461860.2185000004</v>
      </c>
      <c r="S117" s="96">
        <f>'2026'!T117</f>
        <v>0</v>
      </c>
      <c r="T117" s="97"/>
      <c r="U117" s="98"/>
    </row>
    <row r="118" spans="1:21" ht="30.75" customHeight="1">
      <c r="A118" s="36" t="s">
        <v>102</v>
      </c>
      <c r="B118" s="37" t="s">
        <v>101</v>
      </c>
      <c r="C118" s="16"/>
      <c r="D118" s="42"/>
      <c r="E118" s="183"/>
      <c r="F118" s="184"/>
      <c r="G118" s="184"/>
      <c r="H118" s="184"/>
      <c r="I118" s="103">
        <f t="shared" ref="I118:J118" si="84">SUM(I119:I122)</f>
        <v>35877.705000000002</v>
      </c>
      <c r="J118" s="103">
        <f t="shared" si="84"/>
        <v>35676.487000000001</v>
      </c>
      <c r="K118" s="103">
        <f t="shared" ref="K118:L118" si="85">SUM(K119:K122)</f>
        <v>39837</v>
      </c>
      <c r="L118" s="103">
        <f t="shared" si="85"/>
        <v>39838</v>
      </c>
      <c r="M118" s="82">
        <f t="shared" si="47"/>
        <v>151229.19200000001</v>
      </c>
      <c r="N118" s="95">
        <f>SUM(N119:N122)</f>
        <v>2251617.4460899998</v>
      </c>
      <c r="O118" s="80">
        <f>SUM(O119:O122)</f>
        <v>2188127.7251700005</v>
      </c>
      <c r="P118" s="80">
        <f t="shared" ref="P118:Q118" si="86">SUM(P119:P122)</f>
        <v>2597747.67</v>
      </c>
      <c r="Q118" s="80">
        <f t="shared" si="86"/>
        <v>2597762.13</v>
      </c>
      <c r="R118" s="82">
        <f t="shared" si="48"/>
        <v>9635254.97126</v>
      </c>
      <c r="S118" s="96">
        <f>'2026'!T118</f>
        <v>819563.62000000011</v>
      </c>
      <c r="T118" s="97">
        <f>Q118/3</f>
        <v>865920.71</v>
      </c>
      <c r="U118" s="98">
        <f>R118+S118-T118</f>
        <v>9588897.8812600002</v>
      </c>
    </row>
    <row r="119" spans="1:21" ht="30.75" customHeight="1">
      <c r="A119" s="36"/>
      <c r="B119" s="16" t="s">
        <v>44</v>
      </c>
      <c r="C119" s="16" t="s">
        <v>100</v>
      </c>
      <c r="D119" s="42" t="s">
        <v>144</v>
      </c>
      <c r="E119" s="95">
        <v>102.34</v>
      </c>
      <c r="F119" s="80">
        <v>107.09</v>
      </c>
      <c r="G119" s="80">
        <v>89.07</v>
      </c>
      <c r="H119" s="80">
        <v>92.63</v>
      </c>
      <c r="I119" s="100">
        <v>8626.2150000000001</v>
      </c>
      <c r="J119" s="100">
        <v>8929.2469999999994</v>
      </c>
      <c r="K119" s="100">
        <v>9575</v>
      </c>
      <c r="L119" s="100">
        <v>9576</v>
      </c>
      <c r="M119" s="82">
        <f t="shared" si="47"/>
        <v>36706.462</v>
      </c>
      <c r="N119" s="96">
        <f>I119*(E119-G119)</f>
        <v>114469.8730500001</v>
      </c>
      <c r="O119" s="101">
        <f>J119*(E119-G119)</f>
        <v>118491.10769000008</v>
      </c>
      <c r="P119" s="101">
        <f>(F119-H119)*K119</f>
        <v>138454.50000000009</v>
      </c>
      <c r="Q119" s="101">
        <f>(F119-H119)*L119</f>
        <v>138468.96000000008</v>
      </c>
      <c r="R119" s="82">
        <f t="shared" si="48"/>
        <v>509884.44074000034</v>
      </c>
      <c r="S119" s="96">
        <f>'2026'!T119</f>
        <v>0</v>
      </c>
      <c r="T119" s="97"/>
      <c r="U119" s="98"/>
    </row>
    <row r="120" spans="1:21" ht="30.75" customHeight="1">
      <c r="A120" s="36"/>
      <c r="B120" s="16" t="s">
        <v>44</v>
      </c>
      <c r="C120" s="16" t="s">
        <v>100</v>
      </c>
      <c r="D120" s="42" t="s">
        <v>145</v>
      </c>
      <c r="E120" s="95">
        <v>158.94999999999999</v>
      </c>
      <c r="F120" s="80">
        <v>166.34</v>
      </c>
      <c r="G120" s="80">
        <v>118.93</v>
      </c>
      <c r="H120" s="80">
        <v>123.68</v>
      </c>
      <c r="I120" s="100">
        <v>8726.0740000000005</v>
      </c>
      <c r="J120" s="100">
        <v>8458.39</v>
      </c>
      <c r="K120" s="100">
        <v>9052</v>
      </c>
      <c r="L120" s="100">
        <v>9052</v>
      </c>
      <c r="M120" s="82">
        <f t="shared" si="47"/>
        <v>35288.464</v>
      </c>
      <c r="N120" s="96">
        <f>I120*(E120-G120)</f>
        <v>349217.48147999984</v>
      </c>
      <c r="O120" s="101">
        <f>J120*(E120-G120)</f>
        <v>338504.7677999998</v>
      </c>
      <c r="P120" s="101">
        <f>(F120-H120)*K120</f>
        <v>386158.31999999995</v>
      </c>
      <c r="Q120" s="101">
        <f>(F120-H120)*L120</f>
        <v>386158.31999999995</v>
      </c>
      <c r="R120" s="82">
        <f t="shared" si="48"/>
        <v>1460038.8892799993</v>
      </c>
      <c r="S120" s="96">
        <f>'2026'!T120</f>
        <v>0</v>
      </c>
      <c r="T120" s="97"/>
      <c r="U120" s="98"/>
    </row>
    <row r="121" spans="1:21" ht="30.75" customHeight="1">
      <c r="A121" s="36"/>
      <c r="B121" s="16" t="s">
        <v>44</v>
      </c>
      <c r="C121" s="16" t="s">
        <v>6</v>
      </c>
      <c r="D121" s="42" t="s">
        <v>144</v>
      </c>
      <c r="E121" s="95">
        <v>150.46</v>
      </c>
      <c r="F121" s="80">
        <v>157.44999999999999</v>
      </c>
      <c r="G121" s="80">
        <v>88.5</v>
      </c>
      <c r="H121" s="80">
        <v>92.04</v>
      </c>
      <c r="I121" s="100">
        <v>16459.126</v>
      </c>
      <c r="J121" s="100">
        <v>16358.594000000001</v>
      </c>
      <c r="K121" s="100">
        <v>19095</v>
      </c>
      <c r="L121" s="100">
        <v>19095</v>
      </c>
      <c r="M121" s="82">
        <f t="shared" si="47"/>
        <v>71007.72</v>
      </c>
      <c r="N121" s="96">
        <f>I121*(E121-G121)</f>
        <v>1019807.4469600001</v>
      </c>
      <c r="O121" s="101">
        <f>J121*(E121-G121)</f>
        <v>1013578.4842400001</v>
      </c>
      <c r="P121" s="101">
        <f>(F121-H121)*K121</f>
        <v>1249003.9499999997</v>
      </c>
      <c r="Q121" s="101">
        <f>(F121-H121)*L121</f>
        <v>1249003.9499999997</v>
      </c>
      <c r="R121" s="82">
        <f t="shared" si="48"/>
        <v>4531393.8311999999</v>
      </c>
      <c r="S121" s="96">
        <f>'2026'!T121</f>
        <v>0</v>
      </c>
      <c r="T121" s="97"/>
      <c r="U121" s="98"/>
    </row>
    <row r="122" spans="1:21" ht="30.75" customHeight="1">
      <c r="A122" s="36"/>
      <c r="B122" s="16" t="s">
        <v>44</v>
      </c>
      <c r="C122" s="16" t="s">
        <v>6</v>
      </c>
      <c r="D122" s="42" t="s">
        <v>145</v>
      </c>
      <c r="E122" s="95">
        <v>471.35</v>
      </c>
      <c r="F122" s="80">
        <v>493.26</v>
      </c>
      <c r="G122" s="80">
        <v>99.61</v>
      </c>
      <c r="H122" s="80">
        <v>103.6</v>
      </c>
      <c r="I122" s="100">
        <v>2066.29</v>
      </c>
      <c r="J122" s="100">
        <v>1930.2560000000003</v>
      </c>
      <c r="K122" s="100">
        <v>2115</v>
      </c>
      <c r="L122" s="100">
        <v>2115</v>
      </c>
      <c r="M122" s="82">
        <f t="shared" si="47"/>
        <v>8226.5460000000003</v>
      </c>
      <c r="N122" s="96">
        <f>I122*(E122-G122)</f>
        <v>768122.6446</v>
      </c>
      <c r="O122" s="101">
        <f>J122*(E122-G122)</f>
        <v>717553.36544000008</v>
      </c>
      <c r="P122" s="101">
        <f>(F122-H122)*K122</f>
        <v>824130.89999999991</v>
      </c>
      <c r="Q122" s="101">
        <f>(F122-H122)*L122</f>
        <v>824130.89999999991</v>
      </c>
      <c r="R122" s="82">
        <f t="shared" si="48"/>
        <v>3133937.8100399999</v>
      </c>
      <c r="S122" s="96">
        <f>'2026'!T122</f>
        <v>0</v>
      </c>
      <c r="T122" s="97"/>
      <c r="U122" s="98"/>
    </row>
    <row r="123" spans="1:21" ht="30.75" customHeight="1">
      <c r="A123" s="36" t="s">
        <v>298</v>
      </c>
      <c r="B123" s="37" t="s">
        <v>299</v>
      </c>
      <c r="C123" s="16"/>
      <c r="D123" s="42"/>
      <c r="E123" s="183"/>
      <c r="F123" s="184"/>
      <c r="G123" s="184"/>
      <c r="H123" s="184"/>
      <c r="I123" s="103">
        <f t="shared" ref="I123:L123" si="87">SUM(I124)</f>
        <v>1400.26</v>
      </c>
      <c r="J123" s="103">
        <f t="shared" si="87"/>
        <v>1384.21</v>
      </c>
      <c r="K123" s="103">
        <f t="shared" si="87"/>
        <v>1518.4749999999999</v>
      </c>
      <c r="L123" s="103">
        <f t="shared" si="87"/>
        <v>1518.4749999999999</v>
      </c>
      <c r="M123" s="82">
        <f t="shared" si="47"/>
        <v>5821.42</v>
      </c>
      <c r="N123" s="95">
        <f>SUM(N124)</f>
        <v>126079.41039999999</v>
      </c>
      <c r="O123" s="80">
        <f>SUM(O124)</f>
        <v>124634.26839999999</v>
      </c>
      <c r="P123" s="80">
        <f t="shared" ref="P123:Q123" si="88">SUM(P124)</f>
        <v>153502.63774999999</v>
      </c>
      <c r="Q123" s="80">
        <f t="shared" si="88"/>
        <v>153502.63774999999</v>
      </c>
      <c r="R123" s="82">
        <f t="shared" si="48"/>
        <v>557718.95429999998</v>
      </c>
      <c r="S123" s="96">
        <f>'2026'!T123</f>
        <v>45574.496333333322</v>
      </c>
      <c r="T123" s="97">
        <f>Q123/3</f>
        <v>51167.545916666662</v>
      </c>
      <c r="U123" s="98">
        <f>R123+S123-T123</f>
        <v>552125.90471666667</v>
      </c>
    </row>
    <row r="124" spans="1:21" ht="35.25" customHeight="1">
      <c r="A124" s="36"/>
      <c r="B124" s="16" t="s">
        <v>300</v>
      </c>
      <c r="C124" s="16" t="s">
        <v>301</v>
      </c>
      <c r="D124" s="42" t="s">
        <v>145</v>
      </c>
      <c r="E124" s="95">
        <v>186.17</v>
      </c>
      <c r="F124" s="80">
        <v>201.06</v>
      </c>
      <c r="G124" s="80">
        <v>96.13</v>
      </c>
      <c r="H124" s="80">
        <v>99.97</v>
      </c>
      <c r="I124" s="100">
        <v>1400.26</v>
      </c>
      <c r="J124" s="100">
        <v>1384.21</v>
      </c>
      <c r="K124" s="100">
        <v>1518.4749999999999</v>
      </c>
      <c r="L124" s="100">
        <v>1518.4749999999999</v>
      </c>
      <c r="M124" s="82">
        <f t="shared" si="47"/>
        <v>5821.42</v>
      </c>
      <c r="N124" s="96">
        <f>I124*(E124-G124)</f>
        <v>126079.41039999999</v>
      </c>
      <c r="O124" s="101">
        <f>J124*(E124-G124)</f>
        <v>124634.26839999999</v>
      </c>
      <c r="P124" s="101">
        <f>(F124-H124)*K124</f>
        <v>153502.63774999999</v>
      </c>
      <c r="Q124" s="101">
        <f>(F124-H124)*L124</f>
        <v>153502.63774999999</v>
      </c>
      <c r="R124" s="82">
        <f t="shared" si="48"/>
        <v>557718.95429999998</v>
      </c>
      <c r="S124" s="96">
        <f>'2026'!T124</f>
        <v>0</v>
      </c>
      <c r="T124" s="97"/>
      <c r="U124" s="98"/>
    </row>
    <row r="125" spans="1:21" ht="30.75" customHeight="1">
      <c r="A125" s="36" t="s">
        <v>184</v>
      </c>
      <c r="B125" s="37" t="s">
        <v>13</v>
      </c>
      <c r="C125" s="16"/>
      <c r="D125" s="42"/>
      <c r="E125" s="183"/>
      <c r="F125" s="184"/>
      <c r="G125" s="184"/>
      <c r="H125" s="184"/>
      <c r="I125" s="103">
        <f t="shared" ref="I125:J125" si="89">SUM(I126:I149)</f>
        <v>389691.59200000006</v>
      </c>
      <c r="J125" s="103">
        <f t="shared" si="89"/>
        <v>412269.18100000004</v>
      </c>
      <c r="K125" s="103">
        <f t="shared" ref="K125:L125" si="90">SUM(K126:K149)</f>
        <v>390818.5</v>
      </c>
      <c r="L125" s="103">
        <f t="shared" si="90"/>
        <v>390474.962</v>
      </c>
      <c r="M125" s="82">
        <f t="shared" si="47"/>
        <v>1583254.2350000001</v>
      </c>
      <c r="N125" s="95">
        <f>SUM(N126:N149)</f>
        <v>21323198.009339996</v>
      </c>
      <c r="O125" s="80">
        <f>SUM(O126:O149)</f>
        <v>22706007.863159999</v>
      </c>
      <c r="P125" s="80">
        <f t="shared" ref="P125:Q125" si="91">SUM(P126:P149)</f>
        <v>24353468.260000002</v>
      </c>
      <c r="Q125" s="80">
        <f t="shared" si="91"/>
        <v>24232004.411080003</v>
      </c>
      <c r="R125" s="82">
        <f t="shared" si="48"/>
        <v>92614678.543579996</v>
      </c>
      <c r="S125" s="96">
        <f>'2026'!T125</f>
        <v>7636317.2295333324</v>
      </c>
      <c r="T125" s="97">
        <f>Q125/3</f>
        <v>8077334.8036933346</v>
      </c>
      <c r="U125" s="98">
        <f>R125+S125-T125</f>
        <v>92173660.969419986</v>
      </c>
    </row>
    <row r="126" spans="1:21" ht="37.5" customHeight="1">
      <c r="A126" s="36"/>
      <c r="B126" s="16" t="s">
        <v>51</v>
      </c>
      <c r="C126" s="16" t="s">
        <v>29</v>
      </c>
      <c r="D126" s="42" t="s">
        <v>144</v>
      </c>
      <c r="E126" s="95">
        <v>197.13</v>
      </c>
      <c r="F126" s="80">
        <v>206.29</v>
      </c>
      <c r="G126" s="80">
        <v>54.44</v>
      </c>
      <c r="H126" s="80">
        <v>56.61</v>
      </c>
      <c r="I126" s="100">
        <v>9044.143</v>
      </c>
      <c r="J126" s="100">
        <v>11446.124</v>
      </c>
      <c r="K126" s="100">
        <v>9938.5</v>
      </c>
      <c r="L126" s="100">
        <v>9938.5</v>
      </c>
      <c r="M126" s="82">
        <f t="shared" si="47"/>
        <v>40367.267</v>
      </c>
      <c r="N126" s="96">
        <f t="shared" ref="N126:N149" si="92">I126*(E126-G126)</f>
        <v>1290508.7646699999</v>
      </c>
      <c r="O126" s="101">
        <f t="shared" ref="O126:O149" si="93">J126*(E126-G126)</f>
        <v>1633247.43356</v>
      </c>
      <c r="P126" s="101">
        <f t="shared" ref="P126:P149" si="94">(F126-H126)*K126</f>
        <v>1487594.6800000002</v>
      </c>
      <c r="Q126" s="101">
        <f t="shared" ref="Q126:Q149" si="95">(F126-H126)*L126</f>
        <v>1487594.6800000002</v>
      </c>
      <c r="R126" s="82">
        <f t="shared" si="48"/>
        <v>5898945.5582299996</v>
      </c>
      <c r="S126" s="96">
        <f>'2026'!T126</f>
        <v>0</v>
      </c>
      <c r="T126" s="97"/>
      <c r="U126" s="98"/>
    </row>
    <row r="127" spans="1:21" ht="42.75" customHeight="1">
      <c r="A127" s="36"/>
      <c r="B127" s="16" t="s">
        <v>51</v>
      </c>
      <c r="C127" s="16" t="s">
        <v>29</v>
      </c>
      <c r="D127" s="42" t="s">
        <v>145</v>
      </c>
      <c r="E127" s="95">
        <v>101.49</v>
      </c>
      <c r="F127" s="80">
        <v>106.21</v>
      </c>
      <c r="G127" s="80">
        <v>61.26</v>
      </c>
      <c r="H127" s="80">
        <v>63.71</v>
      </c>
      <c r="I127" s="100">
        <v>4767.4250000000002</v>
      </c>
      <c r="J127" s="100">
        <v>6624.5780000000004</v>
      </c>
      <c r="K127" s="100">
        <v>4188.25</v>
      </c>
      <c r="L127" s="100">
        <v>4188.25</v>
      </c>
      <c r="M127" s="82">
        <f t="shared" si="47"/>
        <v>19768.503000000001</v>
      </c>
      <c r="N127" s="96">
        <f t="shared" si="92"/>
        <v>191793.50774999999</v>
      </c>
      <c r="O127" s="101">
        <f t="shared" si="93"/>
        <v>266506.77294</v>
      </c>
      <c r="P127" s="101">
        <f t="shared" si="94"/>
        <v>178000.62499999997</v>
      </c>
      <c r="Q127" s="101">
        <f t="shared" si="95"/>
        <v>178000.62499999997</v>
      </c>
      <c r="R127" s="82">
        <f t="shared" si="48"/>
        <v>814301.53068999993</v>
      </c>
      <c r="S127" s="96">
        <f>'2026'!T127</f>
        <v>0</v>
      </c>
      <c r="T127" s="97"/>
      <c r="U127" s="98"/>
    </row>
    <row r="128" spans="1:21" ht="30.75" customHeight="1">
      <c r="A128" s="36"/>
      <c r="B128" s="16" t="s">
        <v>80</v>
      </c>
      <c r="C128" s="16" t="s">
        <v>189</v>
      </c>
      <c r="D128" s="42" t="s">
        <v>144</v>
      </c>
      <c r="E128" s="95">
        <v>91.08</v>
      </c>
      <c r="F128" s="80">
        <v>96.7</v>
      </c>
      <c r="G128" s="80">
        <v>61.62</v>
      </c>
      <c r="H128" s="80">
        <v>64.08</v>
      </c>
      <c r="I128" s="100">
        <v>23214.729999999996</v>
      </c>
      <c r="J128" s="100">
        <v>22266.258000000002</v>
      </c>
      <c r="K128" s="100">
        <v>20286.25</v>
      </c>
      <c r="L128" s="100">
        <v>20286.25</v>
      </c>
      <c r="M128" s="82">
        <f t="shared" si="47"/>
        <v>86053.487999999998</v>
      </c>
      <c r="N128" s="96">
        <f t="shared" si="92"/>
        <v>683905.94579999987</v>
      </c>
      <c r="O128" s="101">
        <f t="shared" si="93"/>
        <v>655963.96068000002</v>
      </c>
      <c r="P128" s="101">
        <f t="shared" si="94"/>
        <v>661737.47500000009</v>
      </c>
      <c r="Q128" s="101">
        <f t="shared" si="95"/>
        <v>661737.47500000009</v>
      </c>
      <c r="R128" s="82">
        <f t="shared" si="48"/>
        <v>2663344.8564800001</v>
      </c>
      <c r="S128" s="96">
        <f>'2026'!T128</f>
        <v>0</v>
      </c>
      <c r="T128" s="97"/>
      <c r="U128" s="98"/>
    </row>
    <row r="129" spans="1:21" ht="30.75" customHeight="1">
      <c r="A129" s="36"/>
      <c r="B129" s="16" t="s">
        <v>67</v>
      </c>
      <c r="C129" s="16" t="s">
        <v>17</v>
      </c>
      <c r="D129" s="42" t="s">
        <v>144</v>
      </c>
      <c r="E129" s="95">
        <v>100.64</v>
      </c>
      <c r="F129" s="80">
        <v>105.31</v>
      </c>
      <c r="G129" s="80">
        <v>46.22</v>
      </c>
      <c r="H129" s="80">
        <v>48.06</v>
      </c>
      <c r="I129" s="100">
        <v>163516.22899999999</v>
      </c>
      <c r="J129" s="100">
        <v>174145.361</v>
      </c>
      <c r="K129" s="100">
        <v>166368</v>
      </c>
      <c r="L129" s="100">
        <v>166368</v>
      </c>
      <c r="M129" s="82">
        <f t="shared" si="47"/>
        <v>670397.59</v>
      </c>
      <c r="N129" s="96">
        <f t="shared" si="92"/>
        <v>8898553.1821800005</v>
      </c>
      <c r="O129" s="101">
        <f t="shared" si="93"/>
        <v>9476990.54562</v>
      </c>
      <c r="P129" s="101">
        <f t="shared" si="94"/>
        <v>9524568</v>
      </c>
      <c r="Q129" s="101">
        <f t="shared" si="95"/>
        <v>9524568</v>
      </c>
      <c r="R129" s="82">
        <f t="shared" si="48"/>
        <v>37424679.727799997</v>
      </c>
      <c r="S129" s="96">
        <f>'2026'!T129</f>
        <v>0</v>
      </c>
      <c r="T129" s="97"/>
      <c r="U129" s="98"/>
    </row>
    <row r="130" spans="1:21" ht="30.75" customHeight="1">
      <c r="A130" s="36"/>
      <c r="B130" s="16" t="s">
        <v>67</v>
      </c>
      <c r="C130" s="16" t="s">
        <v>17</v>
      </c>
      <c r="D130" s="42" t="s">
        <v>145</v>
      </c>
      <c r="E130" s="95">
        <v>84.32</v>
      </c>
      <c r="F130" s="80">
        <v>88.24</v>
      </c>
      <c r="G130" s="80">
        <v>44.67</v>
      </c>
      <c r="H130" s="80">
        <v>46.46</v>
      </c>
      <c r="I130" s="100">
        <v>149118.111</v>
      </c>
      <c r="J130" s="100">
        <v>155461.10500000001</v>
      </c>
      <c r="K130" s="100">
        <v>143587.75</v>
      </c>
      <c r="L130" s="100">
        <v>143587.75</v>
      </c>
      <c r="M130" s="82">
        <f t="shared" si="47"/>
        <v>591754.71600000001</v>
      </c>
      <c r="N130" s="96">
        <f t="shared" si="92"/>
        <v>5912533.1011499986</v>
      </c>
      <c r="O130" s="101">
        <f t="shared" si="93"/>
        <v>6164032.8132499987</v>
      </c>
      <c r="P130" s="101">
        <f t="shared" si="94"/>
        <v>5999096.1949999994</v>
      </c>
      <c r="Q130" s="101">
        <f t="shared" si="95"/>
        <v>5999096.1949999994</v>
      </c>
      <c r="R130" s="82">
        <f t="shared" si="48"/>
        <v>24074758.304399997</v>
      </c>
      <c r="S130" s="96">
        <f>'2026'!T130</f>
        <v>0</v>
      </c>
      <c r="T130" s="97"/>
      <c r="U130" s="98"/>
    </row>
    <row r="131" spans="1:21" ht="30.75" customHeight="1">
      <c r="A131" s="36"/>
      <c r="B131" s="16" t="s">
        <v>51</v>
      </c>
      <c r="C131" s="16" t="s">
        <v>306</v>
      </c>
      <c r="D131" s="42" t="s">
        <v>144</v>
      </c>
      <c r="E131" s="95">
        <v>257.99</v>
      </c>
      <c r="F131" s="80">
        <v>269.97000000000003</v>
      </c>
      <c r="G131" s="80">
        <v>54.44</v>
      </c>
      <c r="H131" s="80">
        <v>56.61</v>
      </c>
      <c r="I131" s="100">
        <v>1279.5309999999999</v>
      </c>
      <c r="J131" s="100">
        <v>1273.2809999999999</v>
      </c>
      <c r="K131" s="100">
        <v>1850</v>
      </c>
      <c r="L131" s="100">
        <v>1744.828</v>
      </c>
      <c r="M131" s="82">
        <f t="shared" si="47"/>
        <v>6147.6399999999994</v>
      </c>
      <c r="N131" s="96">
        <f t="shared" si="92"/>
        <v>260448.53505000001</v>
      </c>
      <c r="O131" s="101">
        <f t="shared" si="93"/>
        <v>259176.34755000001</v>
      </c>
      <c r="P131" s="101">
        <f t="shared" si="94"/>
        <v>394716</v>
      </c>
      <c r="Q131" s="101">
        <f t="shared" si="95"/>
        <v>372276.50208000001</v>
      </c>
      <c r="R131" s="82">
        <f t="shared" si="48"/>
        <v>1286617.3846800001</v>
      </c>
      <c r="S131" s="96">
        <f>'2026'!T131</f>
        <v>0</v>
      </c>
      <c r="T131" s="97"/>
      <c r="U131" s="98"/>
    </row>
    <row r="132" spans="1:21" ht="30.75" customHeight="1">
      <c r="A132" s="36"/>
      <c r="B132" s="16" t="s">
        <v>60</v>
      </c>
      <c r="C132" s="16" t="s">
        <v>200</v>
      </c>
      <c r="D132" s="42" t="s">
        <v>144</v>
      </c>
      <c r="E132" s="95">
        <v>516.05999999999995</v>
      </c>
      <c r="F132" s="80">
        <v>557.35</v>
      </c>
      <c r="G132" s="80">
        <v>133.51</v>
      </c>
      <c r="H132" s="80">
        <v>138.85</v>
      </c>
      <c r="I132" s="100">
        <v>2533.7449999999999</v>
      </c>
      <c r="J132" s="100">
        <v>2409.0280000000002</v>
      </c>
      <c r="K132" s="100">
        <v>6480</v>
      </c>
      <c r="L132" s="100">
        <v>6243.634</v>
      </c>
      <c r="M132" s="82">
        <f t="shared" si="47"/>
        <v>17666.406999999999</v>
      </c>
      <c r="N132" s="96">
        <f t="shared" si="92"/>
        <v>969284.14974999987</v>
      </c>
      <c r="O132" s="101">
        <f t="shared" si="93"/>
        <v>921573.66139999998</v>
      </c>
      <c r="P132" s="101">
        <f t="shared" si="94"/>
        <v>2711880</v>
      </c>
      <c r="Q132" s="101">
        <f t="shared" si="95"/>
        <v>2612960.8289999999</v>
      </c>
      <c r="R132" s="82">
        <f t="shared" si="48"/>
        <v>7215698.6401499994</v>
      </c>
      <c r="S132" s="96">
        <f>'2026'!T132</f>
        <v>0</v>
      </c>
      <c r="T132" s="97"/>
      <c r="U132" s="98"/>
    </row>
    <row r="133" spans="1:21" ht="43.5" customHeight="1">
      <c r="A133" s="36"/>
      <c r="B133" s="16" t="s">
        <v>67</v>
      </c>
      <c r="C133" s="16" t="s">
        <v>185</v>
      </c>
      <c r="D133" s="42" t="s">
        <v>144</v>
      </c>
      <c r="E133" s="95">
        <v>159.07</v>
      </c>
      <c r="F133" s="80">
        <v>166.46</v>
      </c>
      <c r="G133" s="80">
        <v>46.22</v>
      </c>
      <c r="H133" s="80">
        <v>48.06</v>
      </c>
      <c r="I133" s="100">
        <v>12819.868999999999</v>
      </c>
      <c r="J133" s="100">
        <v>13406.39</v>
      </c>
      <c r="K133" s="100">
        <v>12503.75</v>
      </c>
      <c r="L133" s="100">
        <v>12503.75</v>
      </c>
      <c r="M133" s="82">
        <f t="shared" si="47"/>
        <v>51233.758999999998</v>
      </c>
      <c r="N133" s="96">
        <f t="shared" si="92"/>
        <v>1446722.2166499998</v>
      </c>
      <c r="O133" s="101">
        <f t="shared" si="93"/>
        <v>1512911.1114999999</v>
      </c>
      <c r="P133" s="101">
        <f t="shared" si="94"/>
        <v>1480444</v>
      </c>
      <c r="Q133" s="101">
        <f t="shared" si="95"/>
        <v>1480444</v>
      </c>
      <c r="R133" s="82">
        <f t="shared" si="48"/>
        <v>5920521.3281499995</v>
      </c>
      <c r="S133" s="96">
        <f>'2026'!T133</f>
        <v>0</v>
      </c>
      <c r="T133" s="97"/>
      <c r="U133" s="98"/>
    </row>
    <row r="134" spans="1:21" ht="36" customHeight="1">
      <c r="A134" s="36"/>
      <c r="B134" s="16" t="s">
        <v>67</v>
      </c>
      <c r="C134" s="16" t="s">
        <v>23</v>
      </c>
      <c r="D134" s="42" t="s">
        <v>144</v>
      </c>
      <c r="E134" s="95">
        <v>159.07</v>
      </c>
      <c r="F134" s="80">
        <v>166.46</v>
      </c>
      <c r="G134" s="80">
        <v>36.4</v>
      </c>
      <c r="H134" s="80">
        <v>37.86</v>
      </c>
      <c r="I134" s="100">
        <v>1200.3400000000001</v>
      </c>
      <c r="J134" s="100">
        <v>1138.6799999999998</v>
      </c>
      <c r="K134" s="100">
        <v>1234.75</v>
      </c>
      <c r="L134" s="100">
        <v>1234.75</v>
      </c>
      <c r="M134" s="82">
        <f t="shared" ref="M134:M195" si="96">I134+J134+K134+L134</f>
        <v>4808.5200000000004</v>
      </c>
      <c r="N134" s="96">
        <f t="shared" si="92"/>
        <v>147245.7078</v>
      </c>
      <c r="O134" s="101">
        <f t="shared" si="93"/>
        <v>139681.87559999997</v>
      </c>
      <c r="P134" s="101">
        <f t="shared" si="94"/>
        <v>158788.85000000003</v>
      </c>
      <c r="Q134" s="101">
        <f t="shared" si="95"/>
        <v>158788.85000000003</v>
      </c>
      <c r="R134" s="82">
        <f t="shared" ref="R134:R195" si="97">N134+O134+P134+Q134</f>
        <v>604505.28340000007</v>
      </c>
      <c r="S134" s="96">
        <f>'2026'!T134</f>
        <v>0</v>
      </c>
      <c r="T134" s="97"/>
      <c r="U134" s="98"/>
    </row>
    <row r="135" spans="1:21" ht="30.75" customHeight="1">
      <c r="A135" s="36"/>
      <c r="B135" s="16" t="s">
        <v>67</v>
      </c>
      <c r="C135" s="16" t="s">
        <v>186</v>
      </c>
      <c r="D135" s="42" t="s">
        <v>144</v>
      </c>
      <c r="E135" s="95">
        <v>159.07</v>
      </c>
      <c r="F135" s="80">
        <v>166.46</v>
      </c>
      <c r="G135" s="80">
        <v>55.46</v>
      </c>
      <c r="H135" s="80">
        <v>57.68</v>
      </c>
      <c r="I135" s="100">
        <v>401.73400000000004</v>
      </c>
      <c r="J135" s="100">
        <v>652.89100000000008</v>
      </c>
      <c r="K135" s="100">
        <v>581.25</v>
      </c>
      <c r="L135" s="100">
        <v>581.25</v>
      </c>
      <c r="M135" s="82">
        <f t="shared" si="96"/>
        <v>2217.125</v>
      </c>
      <c r="N135" s="96">
        <f t="shared" si="92"/>
        <v>41623.659739999996</v>
      </c>
      <c r="O135" s="101">
        <f t="shared" si="93"/>
        <v>67646.036510000005</v>
      </c>
      <c r="P135" s="101">
        <f t="shared" si="94"/>
        <v>63228.375</v>
      </c>
      <c r="Q135" s="101">
        <f t="shared" si="95"/>
        <v>63228.375</v>
      </c>
      <c r="R135" s="82">
        <f t="shared" si="97"/>
        <v>235726.44625000001</v>
      </c>
      <c r="S135" s="96">
        <f>'2026'!T135</f>
        <v>0</v>
      </c>
      <c r="T135" s="97"/>
      <c r="U135" s="98"/>
    </row>
    <row r="136" spans="1:21" ht="30.75" customHeight="1">
      <c r="A136" s="36"/>
      <c r="B136" s="16" t="s">
        <v>67</v>
      </c>
      <c r="C136" s="16" t="s">
        <v>187</v>
      </c>
      <c r="D136" s="42" t="s">
        <v>144</v>
      </c>
      <c r="E136" s="95">
        <v>159.07</v>
      </c>
      <c r="F136" s="80">
        <v>166.46</v>
      </c>
      <c r="G136" s="80">
        <v>55.46</v>
      </c>
      <c r="H136" s="80">
        <v>57.68</v>
      </c>
      <c r="I136" s="100">
        <v>3972.79</v>
      </c>
      <c r="J136" s="100">
        <v>4534.8</v>
      </c>
      <c r="K136" s="100">
        <v>4096</v>
      </c>
      <c r="L136" s="100">
        <v>4096</v>
      </c>
      <c r="M136" s="82">
        <f t="shared" si="96"/>
        <v>16699.59</v>
      </c>
      <c r="N136" s="96">
        <f t="shared" si="92"/>
        <v>411620.77189999993</v>
      </c>
      <c r="O136" s="101">
        <f t="shared" si="93"/>
        <v>469850.62799999997</v>
      </c>
      <c r="P136" s="101">
        <f t="shared" si="94"/>
        <v>445562.88</v>
      </c>
      <c r="Q136" s="101">
        <f t="shared" si="95"/>
        <v>445562.88</v>
      </c>
      <c r="R136" s="82">
        <f t="shared" si="97"/>
        <v>1772597.1598999999</v>
      </c>
      <c r="S136" s="96">
        <f>'2026'!T136</f>
        <v>0</v>
      </c>
      <c r="T136" s="97"/>
      <c r="U136" s="98"/>
    </row>
    <row r="137" spans="1:21" ht="30.75" customHeight="1">
      <c r="A137" s="36"/>
      <c r="B137" s="16" t="s">
        <v>67</v>
      </c>
      <c r="C137" s="16" t="s">
        <v>25</v>
      </c>
      <c r="D137" s="42" t="s">
        <v>144</v>
      </c>
      <c r="E137" s="95">
        <v>159.07</v>
      </c>
      <c r="F137" s="80">
        <v>166.46</v>
      </c>
      <c r="G137" s="80">
        <v>64.7</v>
      </c>
      <c r="H137" s="80">
        <v>67.290000000000006</v>
      </c>
      <c r="I137" s="100">
        <v>188.39</v>
      </c>
      <c r="J137" s="100">
        <v>214.6</v>
      </c>
      <c r="K137" s="100">
        <v>278.75</v>
      </c>
      <c r="L137" s="100">
        <v>278.75</v>
      </c>
      <c r="M137" s="82">
        <f t="shared" si="96"/>
        <v>960.49</v>
      </c>
      <c r="N137" s="96">
        <f t="shared" si="92"/>
        <v>17778.364299999997</v>
      </c>
      <c r="O137" s="101">
        <f t="shared" si="93"/>
        <v>20251.801999999996</v>
      </c>
      <c r="P137" s="101">
        <f t="shared" si="94"/>
        <v>27643.637500000001</v>
      </c>
      <c r="Q137" s="101">
        <f t="shared" si="95"/>
        <v>27643.637500000001</v>
      </c>
      <c r="R137" s="82">
        <f t="shared" si="97"/>
        <v>93317.441299999991</v>
      </c>
      <c r="S137" s="96">
        <f>'2026'!T137</f>
        <v>0</v>
      </c>
      <c r="T137" s="97"/>
      <c r="U137" s="98"/>
    </row>
    <row r="138" spans="1:21" ht="30.75" customHeight="1">
      <c r="A138" s="36"/>
      <c r="B138" s="16" t="s">
        <v>67</v>
      </c>
      <c r="C138" s="16" t="s">
        <v>28</v>
      </c>
      <c r="D138" s="42" t="s">
        <v>144</v>
      </c>
      <c r="E138" s="95">
        <v>159.07</v>
      </c>
      <c r="F138" s="80">
        <v>166.46</v>
      </c>
      <c r="G138" s="80">
        <v>31.2</v>
      </c>
      <c r="H138" s="80">
        <v>32.450000000000003</v>
      </c>
      <c r="I138" s="100">
        <v>2072.44</v>
      </c>
      <c r="J138" s="100">
        <v>2244.36</v>
      </c>
      <c r="K138" s="100">
        <v>2175</v>
      </c>
      <c r="L138" s="100">
        <v>2175</v>
      </c>
      <c r="M138" s="82">
        <f t="shared" si="96"/>
        <v>8666.7999999999993</v>
      </c>
      <c r="N138" s="96">
        <f t="shared" si="92"/>
        <v>265002.90279999998</v>
      </c>
      <c r="O138" s="101">
        <f t="shared" si="93"/>
        <v>286986.31319999998</v>
      </c>
      <c r="P138" s="101">
        <f t="shared" si="94"/>
        <v>291471.75</v>
      </c>
      <c r="Q138" s="101">
        <f t="shared" si="95"/>
        <v>291471.75</v>
      </c>
      <c r="R138" s="82">
        <f t="shared" si="97"/>
        <v>1134932.716</v>
      </c>
      <c r="S138" s="96">
        <f>'2026'!T138</f>
        <v>0</v>
      </c>
      <c r="T138" s="97"/>
      <c r="U138" s="98"/>
    </row>
    <row r="139" spans="1:21" ht="30.75" customHeight="1">
      <c r="A139" s="36"/>
      <c r="B139" s="16" t="s">
        <v>67</v>
      </c>
      <c r="C139" s="16" t="s">
        <v>188</v>
      </c>
      <c r="D139" s="42" t="s">
        <v>144</v>
      </c>
      <c r="E139" s="95">
        <v>159.07</v>
      </c>
      <c r="F139" s="80">
        <v>166.46</v>
      </c>
      <c r="G139" s="80">
        <v>61.62</v>
      </c>
      <c r="H139" s="80">
        <v>64.08</v>
      </c>
      <c r="I139" s="100">
        <v>1327.47</v>
      </c>
      <c r="J139" s="100">
        <v>1409.62</v>
      </c>
      <c r="K139" s="100">
        <v>1517.25</v>
      </c>
      <c r="L139" s="100">
        <v>1517.25</v>
      </c>
      <c r="M139" s="82">
        <f t="shared" si="96"/>
        <v>5771.59</v>
      </c>
      <c r="N139" s="96">
        <f t="shared" si="92"/>
        <v>129361.95149999998</v>
      </c>
      <c r="O139" s="101">
        <f t="shared" si="93"/>
        <v>137367.46899999998</v>
      </c>
      <c r="P139" s="101">
        <f t="shared" si="94"/>
        <v>155336.05500000002</v>
      </c>
      <c r="Q139" s="101">
        <f t="shared" si="95"/>
        <v>155336.05500000002</v>
      </c>
      <c r="R139" s="82">
        <f t="shared" si="97"/>
        <v>577401.53049999999</v>
      </c>
      <c r="S139" s="96">
        <f>'2026'!T139</f>
        <v>0</v>
      </c>
      <c r="T139" s="97"/>
      <c r="U139" s="98"/>
    </row>
    <row r="140" spans="1:21" ht="30.75" customHeight="1">
      <c r="A140" s="36"/>
      <c r="B140" s="16" t="s">
        <v>67</v>
      </c>
      <c r="C140" s="16" t="s">
        <v>18</v>
      </c>
      <c r="D140" s="42" t="s">
        <v>145</v>
      </c>
      <c r="E140" s="95">
        <v>90.51</v>
      </c>
      <c r="F140" s="80">
        <v>94.72</v>
      </c>
      <c r="G140" s="80">
        <v>44.67</v>
      </c>
      <c r="H140" s="80">
        <v>46.46</v>
      </c>
      <c r="I140" s="100">
        <v>293.67500000000001</v>
      </c>
      <c r="J140" s="100">
        <v>331.75</v>
      </c>
      <c r="K140" s="100">
        <v>343.5</v>
      </c>
      <c r="L140" s="100">
        <v>343.5</v>
      </c>
      <c r="M140" s="82">
        <f t="shared" si="96"/>
        <v>1312.425</v>
      </c>
      <c r="N140" s="96">
        <f t="shared" si="92"/>
        <v>13462.062000000002</v>
      </c>
      <c r="O140" s="101">
        <f t="shared" si="93"/>
        <v>15207.420000000002</v>
      </c>
      <c r="P140" s="101">
        <f t="shared" si="94"/>
        <v>16577.309999999998</v>
      </c>
      <c r="Q140" s="101">
        <f t="shared" si="95"/>
        <v>16577.309999999998</v>
      </c>
      <c r="R140" s="82">
        <f t="shared" si="97"/>
        <v>61824.101999999999</v>
      </c>
      <c r="S140" s="96">
        <f>'2026'!T140</f>
        <v>0</v>
      </c>
      <c r="T140" s="97"/>
      <c r="U140" s="98"/>
    </row>
    <row r="141" spans="1:21" ht="30.75" customHeight="1">
      <c r="A141" s="36"/>
      <c r="B141" s="16" t="s">
        <v>67</v>
      </c>
      <c r="C141" s="16" t="s">
        <v>23</v>
      </c>
      <c r="D141" s="42" t="s">
        <v>145</v>
      </c>
      <c r="E141" s="95">
        <v>90.51</v>
      </c>
      <c r="F141" s="80">
        <v>94.72</v>
      </c>
      <c r="G141" s="80">
        <v>59.56</v>
      </c>
      <c r="H141" s="80">
        <v>61.94</v>
      </c>
      <c r="I141" s="100">
        <v>1325.4499999999998</v>
      </c>
      <c r="J141" s="100">
        <v>1116.29</v>
      </c>
      <c r="K141" s="100">
        <v>1098.75</v>
      </c>
      <c r="L141" s="100">
        <v>1098.75</v>
      </c>
      <c r="M141" s="82">
        <f t="shared" si="96"/>
        <v>4639.24</v>
      </c>
      <c r="N141" s="96">
        <f t="shared" si="92"/>
        <v>41022.677499999998</v>
      </c>
      <c r="O141" s="101">
        <f t="shared" si="93"/>
        <v>34549.175500000005</v>
      </c>
      <c r="P141" s="101">
        <f t="shared" si="94"/>
        <v>36017.025000000001</v>
      </c>
      <c r="Q141" s="101">
        <f t="shared" si="95"/>
        <v>36017.025000000001</v>
      </c>
      <c r="R141" s="82">
        <f t="shared" si="97"/>
        <v>147605.90299999999</v>
      </c>
      <c r="S141" s="96">
        <f>'2026'!T141</f>
        <v>0</v>
      </c>
      <c r="T141" s="97"/>
      <c r="U141" s="98"/>
    </row>
    <row r="142" spans="1:21" ht="30.75" customHeight="1">
      <c r="A142" s="36"/>
      <c r="B142" s="16" t="s">
        <v>67</v>
      </c>
      <c r="C142" s="16" t="s">
        <v>19</v>
      </c>
      <c r="D142" s="42" t="s">
        <v>145</v>
      </c>
      <c r="E142" s="95">
        <v>90.51</v>
      </c>
      <c r="F142" s="80">
        <v>94.72</v>
      </c>
      <c r="G142" s="80">
        <v>39.94</v>
      </c>
      <c r="H142" s="80">
        <v>41.54</v>
      </c>
      <c r="I142" s="100">
        <v>813.61</v>
      </c>
      <c r="J142" s="100">
        <v>702.94</v>
      </c>
      <c r="K142" s="100">
        <v>1178.25</v>
      </c>
      <c r="L142" s="100">
        <v>1178.25</v>
      </c>
      <c r="M142" s="82">
        <f t="shared" si="96"/>
        <v>3873.05</v>
      </c>
      <c r="N142" s="96">
        <f t="shared" si="92"/>
        <v>41144.257700000009</v>
      </c>
      <c r="O142" s="101">
        <f t="shared" si="93"/>
        <v>35547.675800000005</v>
      </c>
      <c r="P142" s="101">
        <f t="shared" si="94"/>
        <v>62659.334999999999</v>
      </c>
      <c r="Q142" s="101">
        <f t="shared" si="95"/>
        <v>62659.334999999999</v>
      </c>
      <c r="R142" s="82">
        <f t="shared" si="97"/>
        <v>202010.6035</v>
      </c>
      <c r="S142" s="96">
        <f>'2026'!T142</f>
        <v>0</v>
      </c>
      <c r="T142" s="97"/>
      <c r="U142" s="98"/>
    </row>
    <row r="143" spans="1:21" ht="30.75" customHeight="1">
      <c r="A143" s="36"/>
      <c r="B143" s="16" t="s">
        <v>67</v>
      </c>
      <c r="C143" s="16" t="s">
        <v>20</v>
      </c>
      <c r="D143" s="42" t="s">
        <v>145</v>
      </c>
      <c r="E143" s="95">
        <v>90.51</v>
      </c>
      <c r="F143" s="80">
        <v>94.72</v>
      </c>
      <c r="G143" s="80">
        <v>43.91</v>
      </c>
      <c r="H143" s="80">
        <v>45.67</v>
      </c>
      <c r="I143" s="100">
        <v>2537.9299999999998</v>
      </c>
      <c r="J143" s="100">
        <v>3133.88</v>
      </c>
      <c r="K143" s="100">
        <v>2575.25</v>
      </c>
      <c r="L143" s="100">
        <v>2575.25</v>
      </c>
      <c r="M143" s="82">
        <f t="shared" si="96"/>
        <v>10822.31</v>
      </c>
      <c r="N143" s="96">
        <f t="shared" si="92"/>
        <v>118267.53800000002</v>
      </c>
      <c r="O143" s="101">
        <f t="shared" si="93"/>
        <v>146038.80800000002</v>
      </c>
      <c r="P143" s="101">
        <f t="shared" si="94"/>
        <v>126316.0125</v>
      </c>
      <c r="Q143" s="101">
        <f t="shared" si="95"/>
        <v>126316.0125</v>
      </c>
      <c r="R143" s="82">
        <f t="shared" si="97"/>
        <v>516938.37100000004</v>
      </c>
      <c r="S143" s="96">
        <f>'2026'!T143</f>
        <v>0</v>
      </c>
      <c r="T143" s="97"/>
      <c r="U143" s="98"/>
    </row>
    <row r="144" spans="1:21" ht="30.75" customHeight="1">
      <c r="A144" s="36"/>
      <c r="B144" s="16" t="s">
        <v>67</v>
      </c>
      <c r="C144" s="16" t="s">
        <v>21</v>
      </c>
      <c r="D144" s="42" t="s">
        <v>145</v>
      </c>
      <c r="E144" s="95">
        <v>90.51</v>
      </c>
      <c r="F144" s="80">
        <v>94.72</v>
      </c>
      <c r="G144" s="80">
        <v>38.479999999999997</v>
      </c>
      <c r="H144" s="80">
        <v>40.020000000000003</v>
      </c>
      <c r="I144" s="100">
        <v>3154.5299999999997</v>
      </c>
      <c r="J144" s="100">
        <v>2900.33</v>
      </c>
      <c r="K144" s="100">
        <v>3435.5</v>
      </c>
      <c r="L144" s="100">
        <v>3435.5</v>
      </c>
      <c r="M144" s="82">
        <f t="shared" si="96"/>
        <v>12925.86</v>
      </c>
      <c r="N144" s="96">
        <f t="shared" si="92"/>
        <v>164130.19590000002</v>
      </c>
      <c r="O144" s="101">
        <f t="shared" si="93"/>
        <v>150904.16990000001</v>
      </c>
      <c r="P144" s="101">
        <f t="shared" si="94"/>
        <v>187921.84999999998</v>
      </c>
      <c r="Q144" s="101">
        <f t="shared" si="95"/>
        <v>187921.84999999998</v>
      </c>
      <c r="R144" s="82">
        <f t="shared" si="97"/>
        <v>690878.06579999998</v>
      </c>
      <c r="S144" s="96">
        <f>'2026'!T144</f>
        <v>0</v>
      </c>
      <c r="T144" s="97"/>
      <c r="U144" s="98"/>
    </row>
    <row r="145" spans="1:21" ht="30.75" customHeight="1">
      <c r="A145" s="36"/>
      <c r="B145" s="16" t="s">
        <v>67</v>
      </c>
      <c r="C145" s="16" t="s">
        <v>24</v>
      </c>
      <c r="D145" s="42" t="s">
        <v>145</v>
      </c>
      <c r="E145" s="95">
        <v>90.51</v>
      </c>
      <c r="F145" s="80">
        <v>94.72</v>
      </c>
      <c r="G145" s="80">
        <v>52.38</v>
      </c>
      <c r="H145" s="80">
        <v>54.47</v>
      </c>
      <c r="I145" s="100">
        <v>3322.78</v>
      </c>
      <c r="J145" s="100">
        <v>3898.5299999999997</v>
      </c>
      <c r="K145" s="100">
        <v>3692.75</v>
      </c>
      <c r="L145" s="100">
        <v>3692.75</v>
      </c>
      <c r="M145" s="82">
        <f t="shared" si="96"/>
        <v>14606.81</v>
      </c>
      <c r="N145" s="96">
        <f t="shared" si="92"/>
        <v>126697.60140000001</v>
      </c>
      <c r="O145" s="101">
        <f t="shared" si="93"/>
        <v>148650.94889999999</v>
      </c>
      <c r="P145" s="101">
        <f t="shared" si="94"/>
        <v>148633.1875</v>
      </c>
      <c r="Q145" s="101">
        <f t="shared" si="95"/>
        <v>148633.1875</v>
      </c>
      <c r="R145" s="82">
        <f t="shared" si="97"/>
        <v>572614.9253</v>
      </c>
      <c r="S145" s="96">
        <f>'2026'!T145</f>
        <v>0</v>
      </c>
      <c r="T145" s="97"/>
      <c r="U145" s="98"/>
    </row>
    <row r="146" spans="1:21" ht="30.75" customHeight="1">
      <c r="A146" s="36"/>
      <c r="B146" s="16" t="s">
        <v>67</v>
      </c>
      <c r="C146" s="16" t="s">
        <v>26</v>
      </c>
      <c r="D146" s="42" t="s">
        <v>145</v>
      </c>
      <c r="E146" s="95">
        <v>90.51</v>
      </c>
      <c r="F146" s="80">
        <v>94.72</v>
      </c>
      <c r="G146" s="80">
        <v>59.56</v>
      </c>
      <c r="H146" s="80">
        <v>61.94</v>
      </c>
      <c r="I146" s="100">
        <v>231.37</v>
      </c>
      <c r="J146" s="100">
        <v>176.82499999999999</v>
      </c>
      <c r="K146" s="100">
        <v>296.75</v>
      </c>
      <c r="L146" s="100">
        <v>296.75</v>
      </c>
      <c r="M146" s="82">
        <f t="shared" si="96"/>
        <v>1001.6949999999999</v>
      </c>
      <c r="N146" s="96">
        <f t="shared" si="92"/>
        <v>7160.9015000000009</v>
      </c>
      <c r="O146" s="101">
        <f t="shared" si="93"/>
        <v>5472.7337500000003</v>
      </c>
      <c r="P146" s="101">
        <f t="shared" si="94"/>
        <v>9727.4650000000001</v>
      </c>
      <c r="Q146" s="101">
        <f t="shared" si="95"/>
        <v>9727.4650000000001</v>
      </c>
      <c r="R146" s="82">
        <f t="shared" si="97"/>
        <v>32088.565250000003</v>
      </c>
      <c r="S146" s="96">
        <f>'2026'!T146</f>
        <v>0</v>
      </c>
      <c r="T146" s="97"/>
      <c r="U146" s="98"/>
    </row>
    <row r="147" spans="1:21" ht="30.75" customHeight="1">
      <c r="A147" s="36"/>
      <c r="B147" s="16" t="s">
        <v>67</v>
      </c>
      <c r="C147" s="16" t="s">
        <v>27</v>
      </c>
      <c r="D147" s="42" t="s">
        <v>145</v>
      </c>
      <c r="E147" s="95">
        <v>90.51</v>
      </c>
      <c r="F147" s="80">
        <v>94.72</v>
      </c>
      <c r="G147" s="80">
        <v>52.38</v>
      </c>
      <c r="H147" s="80">
        <v>54.47</v>
      </c>
      <c r="I147" s="100">
        <v>326.26</v>
      </c>
      <c r="J147" s="100">
        <v>362.4</v>
      </c>
      <c r="K147" s="100">
        <v>385.25</v>
      </c>
      <c r="L147" s="100">
        <v>385.25</v>
      </c>
      <c r="M147" s="82">
        <f t="shared" si="96"/>
        <v>1459.1599999999999</v>
      </c>
      <c r="N147" s="96">
        <f t="shared" si="92"/>
        <v>12440.293800000001</v>
      </c>
      <c r="O147" s="101">
        <f t="shared" si="93"/>
        <v>13818.312</v>
      </c>
      <c r="P147" s="101">
        <f t="shared" si="94"/>
        <v>15506.3125</v>
      </c>
      <c r="Q147" s="101">
        <f t="shared" si="95"/>
        <v>15506.3125</v>
      </c>
      <c r="R147" s="82">
        <f t="shared" si="97"/>
        <v>57271.230800000005</v>
      </c>
      <c r="S147" s="96">
        <f>'2026'!T147</f>
        <v>0</v>
      </c>
      <c r="T147" s="97"/>
      <c r="U147" s="98"/>
    </row>
    <row r="148" spans="1:21" ht="30.75" customHeight="1">
      <c r="A148" s="36"/>
      <c r="B148" s="16" t="s">
        <v>67</v>
      </c>
      <c r="C148" s="16" t="s">
        <v>28</v>
      </c>
      <c r="D148" s="42" t="s">
        <v>145</v>
      </c>
      <c r="E148" s="95">
        <v>90.51</v>
      </c>
      <c r="F148" s="80">
        <v>94.72</v>
      </c>
      <c r="G148" s="80">
        <v>30.16</v>
      </c>
      <c r="H148" s="80">
        <v>31.37</v>
      </c>
      <c r="I148" s="100">
        <v>2032.63</v>
      </c>
      <c r="J148" s="100">
        <v>2190.71</v>
      </c>
      <c r="K148" s="100">
        <v>2474.75</v>
      </c>
      <c r="L148" s="100">
        <v>2474.75</v>
      </c>
      <c r="M148" s="82">
        <f t="shared" si="96"/>
        <v>9172.84</v>
      </c>
      <c r="N148" s="96">
        <f t="shared" si="92"/>
        <v>122669.22050000002</v>
      </c>
      <c r="O148" s="101">
        <f t="shared" si="93"/>
        <v>132209.34850000002</v>
      </c>
      <c r="P148" s="101">
        <f t="shared" si="94"/>
        <v>156775.41249999998</v>
      </c>
      <c r="Q148" s="101">
        <f t="shared" si="95"/>
        <v>156775.41249999998</v>
      </c>
      <c r="R148" s="82">
        <f t="shared" si="97"/>
        <v>568429.39399999997</v>
      </c>
      <c r="S148" s="96">
        <f>'2026'!T148</f>
        <v>0</v>
      </c>
      <c r="T148" s="97"/>
      <c r="U148" s="98"/>
    </row>
    <row r="149" spans="1:21" ht="30.75" customHeight="1">
      <c r="A149" s="36"/>
      <c r="B149" s="16" t="s">
        <v>67</v>
      </c>
      <c r="C149" s="16" t="s">
        <v>22</v>
      </c>
      <c r="D149" s="42" t="s">
        <v>145</v>
      </c>
      <c r="E149" s="95">
        <v>90.51</v>
      </c>
      <c r="F149" s="80">
        <v>94.72</v>
      </c>
      <c r="G149" s="80">
        <v>40.51</v>
      </c>
      <c r="H149" s="80">
        <v>42.13</v>
      </c>
      <c r="I149" s="100">
        <v>196.41</v>
      </c>
      <c r="J149" s="100">
        <v>228.45</v>
      </c>
      <c r="K149" s="100">
        <v>252.25</v>
      </c>
      <c r="L149" s="100">
        <v>250.25</v>
      </c>
      <c r="M149" s="82">
        <f t="shared" si="96"/>
        <v>927.36</v>
      </c>
      <c r="N149" s="96">
        <f t="shared" si="92"/>
        <v>9820.5000000000018</v>
      </c>
      <c r="O149" s="101">
        <f t="shared" si="93"/>
        <v>11422.500000000002</v>
      </c>
      <c r="P149" s="101">
        <f t="shared" si="94"/>
        <v>13265.827499999999</v>
      </c>
      <c r="Q149" s="101">
        <f t="shared" si="95"/>
        <v>13160.647499999999</v>
      </c>
      <c r="R149" s="82">
        <f t="shared" si="97"/>
        <v>47669.474999999999</v>
      </c>
      <c r="S149" s="96">
        <f>'2026'!T149</f>
        <v>0</v>
      </c>
      <c r="T149" s="97"/>
      <c r="U149" s="98"/>
    </row>
    <row r="150" spans="1:21" ht="30.75" customHeight="1">
      <c r="A150" s="36" t="s">
        <v>285</v>
      </c>
      <c r="B150" s="37" t="s">
        <v>286</v>
      </c>
      <c r="C150" s="16"/>
      <c r="D150" s="42"/>
      <c r="E150" s="183"/>
      <c r="F150" s="184"/>
      <c r="G150" s="184"/>
      <c r="H150" s="184"/>
      <c r="I150" s="100">
        <f t="shared" ref="I150:L152" si="98">SUM(I151)</f>
        <v>1197.3789999999999</v>
      </c>
      <c r="J150" s="100">
        <f t="shared" si="98"/>
        <v>1014.85</v>
      </c>
      <c r="K150" s="103">
        <f t="shared" si="98"/>
        <v>1217</v>
      </c>
      <c r="L150" s="103">
        <f t="shared" si="98"/>
        <v>1217</v>
      </c>
      <c r="M150" s="82">
        <f t="shared" si="96"/>
        <v>4646.2289999999994</v>
      </c>
      <c r="N150" s="95">
        <f>SUM(N151)</f>
        <v>627139.22503999993</v>
      </c>
      <c r="O150" s="80">
        <f>SUM(O151)</f>
        <v>531537.83600000001</v>
      </c>
      <c r="P150" s="80">
        <f t="shared" ref="P150:Q152" si="99">SUM(P151)</f>
        <v>667414.97</v>
      </c>
      <c r="Q150" s="80">
        <f t="shared" si="99"/>
        <v>667414.97</v>
      </c>
      <c r="R150" s="82">
        <f t="shared" si="97"/>
        <v>2493507.00104</v>
      </c>
      <c r="S150" s="96">
        <f>'2026'!T150</f>
        <v>212471.97333333336</v>
      </c>
      <c r="T150" s="97">
        <f>Q150/3</f>
        <v>222471.65666666665</v>
      </c>
      <c r="U150" s="98">
        <f>R150+S150-T150</f>
        <v>2483507.3177066664</v>
      </c>
    </row>
    <row r="151" spans="1:21" ht="41.25" customHeight="1">
      <c r="A151" s="36"/>
      <c r="B151" s="16" t="s">
        <v>42</v>
      </c>
      <c r="C151" s="16" t="s">
        <v>287</v>
      </c>
      <c r="D151" s="42" t="s">
        <v>175</v>
      </c>
      <c r="E151" s="95">
        <v>570.59</v>
      </c>
      <c r="F151" s="80">
        <v>597.11</v>
      </c>
      <c r="G151" s="80">
        <v>46.83</v>
      </c>
      <c r="H151" s="80">
        <v>48.7</v>
      </c>
      <c r="I151" s="100">
        <v>1197.3789999999999</v>
      </c>
      <c r="J151" s="100">
        <v>1014.85</v>
      </c>
      <c r="K151" s="100">
        <v>1217</v>
      </c>
      <c r="L151" s="100">
        <v>1217</v>
      </c>
      <c r="M151" s="82">
        <f t="shared" si="96"/>
        <v>4646.2289999999994</v>
      </c>
      <c r="N151" s="96">
        <f>I151*(E151-G151)</f>
        <v>627139.22503999993</v>
      </c>
      <c r="O151" s="101">
        <f>J151*(E151-G151)</f>
        <v>531537.83600000001</v>
      </c>
      <c r="P151" s="101">
        <f>(F151-H151)*K151</f>
        <v>667414.97</v>
      </c>
      <c r="Q151" s="101">
        <f>(F151-H151)*L151</f>
        <v>667414.97</v>
      </c>
      <c r="R151" s="82">
        <f t="shared" si="97"/>
        <v>2493507.00104</v>
      </c>
      <c r="S151" s="96">
        <f>'2026'!T151</f>
        <v>0</v>
      </c>
      <c r="T151" s="97"/>
      <c r="U151" s="98"/>
    </row>
    <row r="152" spans="1:21" ht="30.75" customHeight="1">
      <c r="A152" s="36" t="s">
        <v>190</v>
      </c>
      <c r="B152" s="37" t="s">
        <v>191</v>
      </c>
      <c r="C152" s="16"/>
      <c r="D152" s="42"/>
      <c r="E152" s="183"/>
      <c r="F152" s="184"/>
      <c r="G152" s="184"/>
      <c r="H152" s="184"/>
      <c r="I152" s="100">
        <f t="shared" si="98"/>
        <v>516.45499999999993</v>
      </c>
      <c r="J152" s="100">
        <f t="shared" si="98"/>
        <v>576.428</v>
      </c>
      <c r="K152" s="103">
        <f t="shared" si="98"/>
        <v>798</v>
      </c>
      <c r="L152" s="103">
        <f t="shared" si="98"/>
        <v>710</v>
      </c>
      <c r="M152" s="82">
        <f t="shared" si="96"/>
        <v>2600.8829999999998</v>
      </c>
      <c r="N152" s="95">
        <f>SUM(N153)</f>
        <v>7974.0651999999973</v>
      </c>
      <c r="O152" s="80">
        <f>SUM(O153)</f>
        <v>8900.0483199999981</v>
      </c>
      <c r="P152" s="80">
        <f t="shared" si="99"/>
        <v>14954.520000000008</v>
      </c>
      <c r="Q152" s="80">
        <f t="shared" si="99"/>
        <v>13305.400000000007</v>
      </c>
      <c r="R152" s="82">
        <f t="shared" si="97"/>
        <v>45134.033520000012</v>
      </c>
      <c r="S152" s="96">
        <f>'2026'!T152</f>
        <v>3654.1333333333328</v>
      </c>
      <c r="T152" s="97">
        <f>Q152/3</f>
        <v>4435.1333333333359</v>
      </c>
      <c r="U152" s="98">
        <f>R152+S152-T152</f>
        <v>44353.033520000005</v>
      </c>
    </row>
    <row r="153" spans="1:21" ht="30.75" customHeight="1">
      <c r="A153" s="36"/>
      <c r="B153" s="16" t="s">
        <v>60</v>
      </c>
      <c r="C153" s="16" t="s">
        <v>346</v>
      </c>
      <c r="D153" s="42" t="s">
        <v>144</v>
      </c>
      <c r="E153" s="95">
        <v>88.05</v>
      </c>
      <c r="F153" s="80">
        <v>94.26</v>
      </c>
      <c r="G153" s="80">
        <v>72.61</v>
      </c>
      <c r="H153" s="80">
        <v>75.52</v>
      </c>
      <c r="I153" s="100">
        <v>516.45499999999993</v>
      </c>
      <c r="J153" s="100">
        <v>576.428</v>
      </c>
      <c r="K153" s="100">
        <v>798</v>
      </c>
      <c r="L153" s="100">
        <v>710</v>
      </c>
      <c r="M153" s="82">
        <f t="shared" si="96"/>
        <v>2600.8829999999998</v>
      </c>
      <c r="N153" s="96">
        <f>I153*(E153-G153)</f>
        <v>7974.0651999999973</v>
      </c>
      <c r="O153" s="101">
        <f>J153*(E153-G153)</f>
        <v>8900.0483199999981</v>
      </c>
      <c r="P153" s="101">
        <f>(F153-H153)*K153</f>
        <v>14954.520000000008</v>
      </c>
      <c r="Q153" s="101">
        <f>(F153-H153)*L153</f>
        <v>13305.400000000007</v>
      </c>
      <c r="R153" s="82">
        <f t="shared" si="97"/>
        <v>45134.033520000012</v>
      </c>
      <c r="S153" s="96">
        <f>'2026'!T153</f>
        <v>0</v>
      </c>
      <c r="T153" s="97"/>
      <c r="U153" s="98"/>
    </row>
    <row r="154" spans="1:21" ht="30.75" customHeight="1">
      <c r="A154" s="36" t="s">
        <v>192</v>
      </c>
      <c r="B154" s="37" t="s">
        <v>193</v>
      </c>
      <c r="C154" s="16"/>
      <c r="D154" s="42"/>
      <c r="E154" s="183"/>
      <c r="F154" s="184"/>
      <c r="G154" s="184"/>
      <c r="H154" s="184"/>
      <c r="I154" s="100">
        <f>SUM(I155:I155)</f>
        <v>1770.306</v>
      </c>
      <c r="J154" s="100">
        <f>SUM(J155:J155)</f>
        <v>1789.626</v>
      </c>
      <c r="K154" s="103">
        <f>SUM(K155:K155)</f>
        <v>1885</v>
      </c>
      <c r="L154" s="103">
        <f>SUM(L155:L155)</f>
        <v>1885</v>
      </c>
      <c r="M154" s="82">
        <f t="shared" si="96"/>
        <v>7329.9319999999998</v>
      </c>
      <c r="N154" s="95">
        <f>SUM(N155:N155)</f>
        <v>315043.65575999999</v>
      </c>
      <c r="O154" s="80">
        <f>SUM(O155:O155)</f>
        <v>318481.84295999998</v>
      </c>
      <c r="P154" s="80">
        <f>SUM(P155:P155)</f>
        <v>352099.15</v>
      </c>
      <c r="Q154" s="80">
        <f>SUM(Q155:Q155)</f>
        <v>352099.15</v>
      </c>
      <c r="R154" s="82">
        <f t="shared" si="97"/>
        <v>1337723.7987200001</v>
      </c>
      <c r="S154" s="96">
        <f>'2026'!T154</f>
        <v>111818.2</v>
      </c>
      <c r="T154" s="101">
        <f>Q154/3</f>
        <v>117366.38333333335</v>
      </c>
      <c r="U154" s="98">
        <f>R154+S154-T154</f>
        <v>1332175.6153866667</v>
      </c>
    </row>
    <row r="155" spans="1:21" ht="30.75" customHeight="1">
      <c r="A155" s="36"/>
      <c r="B155" s="16" t="s">
        <v>60</v>
      </c>
      <c r="C155" s="16" t="s">
        <v>194</v>
      </c>
      <c r="D155" s="42" t="s">
        <v>144</v>
      </c>
      <c r="E155" s="95">
        <v>265.08999999999997</v>
      </c>
      <c r="F155" s="80">
        <v>277.41000000000003</v>
      </c>
      <c r="G155" s="80">
        <v>87.13</v>
      </c>
      <c r="H155" s="80">
        <v>90.62</v>
      </c>
      <c r="I155" s="100">
        <v>1770.306</v>
      </c>
      <c r="J155" s="100">
        <v>1789.626</v>
      </c>
      <c r="K155" s="100">
        <v>1885</v>
      </c>
      <c r="L155" s="100">
        <v>1885</v>
      </c>
      <c r="M155" s="82">
        <f t="shared" si="96"/>
        <v>7329.9319999999998</v>
      </c>
      <c r="N155" s="96">
        <f>I155*(E155-G155)</f>
        <v>315043.65575999999</v>
      </c>
      <c r="O155" s="101">
        <f>J155*(E155-G155)</f>
        <v>318481.84295999998</v>
      </c>
      <c r="P155" s="101">
        <f>(F155-H155)*K155</f>
        <v>352099.15</v>
      </c>
      <c r="Q155" s="101">
        <f>(F155-H155)*L155</f>
        <v>352099.15</v>
      </c>
      <c r="R155" s="82">
        <f t="shared" si="97"/>
        <v>1337723.7987200001</v>
      </c>
      <c r="S155" s="96">
        <f>'2026'!T155</f>
        <v>0</v>
      </c>
      <c r="T155" s="97"/>
      <c r="U155" s="98"/>
    </row>
    <row r="156" spans="1:21" ht="30.75" customHeight="1">
      <c r="A156" s="36" t="s">
        <v>283</v>
      </c>
      <c r="B156" s="37" t="s">
        <v>284</v>
      </c>
      <c r="C156" s="16"/>
      <c r="D156" s="42"/>
      <c r="E156" s="183"/>
      <c r="F156" s="184"/>
      <c r="G156" s="184"/>
      <c r="H156" s="184"/>
      <c r="I156" s="100">
        <f>SUM(I157:I162)</f>
        <v>12286</v>
      </c>
      <c r="J156" s="100">
        <f>SUM(J157:J162)</f>
        <v>17771</v>
      </c>
      <c r="K156" s="103">
        <f>SUM(K157:K162)</f>
        <v>17047.830000000002</v>
      </c>
      <c r="L156" s="103">
        <f>SUM(L157:L162)</f>
        <v>17047.830000000002</v>
      </c>
      <c r="M156" s="82">
        <f t="shared" si="96"/>
        <v>64152.66</v>
      </c>
      <c r="N156" s="95">
        <f>SUM(N157:N162)</f>
        <v>2839708.53</v>
      </c>
      <c r="O156" s="95">
        <f>SUM(O157:O162)</f>
        <v>3966129.81</v>
      </c>
      <c r="P156" s="95">
        <f>SUM(P157:P162)</f>
        <v>4128239.8348000003</v>
      </c>
      <c r="Q156" s="95">
        <f>SUM(Q157:Q162)</f>
        <v>4128239.8348000003</v>
      </c>
      <c r="R156" s="82">
        <f t="shared" si="97"/>
        <v>15062318.009600002</v>
      </c>
      <c r="S156" s="96">
        <f>'2026'!T156</f>
        <v>1264182.9337666668</v>
      </c>
      <c r="T156" s="101">
        <f>Q156/3</f>
        <v>1376079.9449333334</v>
      </c>
      <c r="U156" s="98">
        <f>R156+S156-T156</f>
        <v>14950420.998433337</v>
      </c>
    </row>
    <row r="157" spans="1:21" ht="30.75" customHeight="1">
      <c r="A157" s="36"/>
      <c r="B157" s="16" t="s">
        <v>42</v>
      </c>
      <c r="C157" s="16" t="s">
        <v>222</v>
      </c>
      <c r="D157" s="42" t="s">
        <v>144</v>
      </c>
      <c r="E157" s="95">
        <v>532.53</v>
      </c>
      <c r="F157" s="80">
        <v>575.13</v>
      </c>
      <c r="G157" s="80">
        <v>42.05</v>
      </c>
      <c r="H157" s="80">
        <v>43.73</v>
      </c>
      <c r="I157" s="100">
        <v>886</v>
      </c>
      <c r="J157" s="100">
        <v>901</v>
      </c>
      <c r="K157" s="100">
        <v>849.75</v>
      </c>
      <c r="L157" s="100">
        <v>849.75</v>
      </c>
      <c r="M157" s="82">
        <f t="shared" si="96"/>
        <v>3486.5</v>
      </c>
      <c r="N157" s="96">
        <f t="shared" ref="N157:N162" si="100">I157*(E157-G157)</f>
        <v>434565.27999999997</v>
      </c>
      <c r="O157" s="101">
        <f t="shared" ref="O157:O162" si="101">J157*(E157-G157)</f>
        <v>441922.48</v>
      </c>
      <c r="P157" s="101">
        <f t="shared" ref="P157:P162" si="102">(F157-H157)*K157</f>
        <v>451557.14999999997</v>
      </c>
      <c r="Q157" s="101">
        <f t="shared" ref="Q157:Q162" si="103">(F157-H157)*L157</f>
        <v>451557.14999999997</v>
      </c>
      <c r="R157" s="82">
        <f t="shared" si="97"/>
        <v>1779602.0599999998</v>
      </c>
      <c r="S157" s="96">
        <f>'2026'!T157</f>
        <v>0</v>
      </c>
      <c r="T157" s="97"/>
      <c r="U157" s="98"/>
    </row>
    <row r="158" spans="1:21" ht="30.75" customHeight="1">
      <c r="A158" s="36"/>
      <c r="B158" s="16" t="s">
        <v>42</v>
      </c>
      <c r="C158" s="16" t="s">
        <v>222</v>
      </c>
      <c r="D158" s="42" t="s">
        <v>145</v>
      </c>
      <c r="E158" s="95">
        <v>329.04</v>
      </c>
      <c r="F158" s="80">
        <v>355.37</v>
      </c>
      <c r="G158" s="80">
        <v>38.82</v>
      </c>
      <c r="H158" s="80">
        <v>40.369999999999997</v>
      </c>
      <c r="I158" s="100">
        <v>793</v>
      </c>
      <c r="J158" s="100">
        <v>803</v>
      </c>
      <c r="K158" s="100">
        <v>759.75</v>
      </c>
      <c r="L158" s="100">
        <v>759.75</v>
      </c>
      <c r="M158" s="82">
        <f t="shared" si="96"/>
        <v>3115.5</v>
      </c>
      <c r="N158" s="96">
        <f t="shared" si="100"/>
        <v>230144.46000000002</v>
      </c>
      <c r="O158" s="101">
        <f t="shared" si="101"/>
        <v>233046.66000000003</v>
      </c>
      <c r="P158" s="101">
        <f t="shared" si="102"/>
        <v>239321.25</v>
      </c>
      <c r="Q158" s="101">
        <f t="shared" si="103"/>
        <v>239321.25</v>
      </c>
      <c r="R158" s="82">
        <f t="shared" si="97"/>
        <v>941833.62000000011</v>
      </c>
      <c r="S158" s="96">
        <f>'2026'!T158</f>
        <v>0</v>
      </c>
      <c r="T158" s="97"/>
      <c r="U158" s="98"/>
    </row>
    <row r="159" spans="1:21" ht="30.75" customHeight="1">
      <c r="A159" s="36"/>
      <c r="B159" s="16" t="s">
        <v>42</v>
      </c>
      <c r="C159" s="16" t="s">
        <v>385</v>
      </c>
      <c r="D159" s="42" t="s">
        <v>144</v>
      </c>
      <c r="E159" s="95">
        <v>233.19</v>
      </c>
      <c r="F159" s="80">
        <v>251.84</v>
      </c>
      <c r="G159" s="80">
        <v>51.86</v>
      </c>
      <c r="H159" s="80">
        <v>53.93</v>
      </c>
      <c r="I159" s="100">
        <v>3268</v>
      </c>
      <c r="J159" s="100">
        <v>4961</v>
      </c>
      <c r="K159" s="100">
        <v>4638</v>
      </c>
      <c r="L159" s="100">
        <v>4638</v>
      </c>
      <c r="M159" s="82">
        <f t="shared" si="96"/>
        <v>17505</v>
      </c>
      <c r="N159" s="96">
        <f t="shared" si="100"/>
        <v>592586.43999999994</v>
      </c>
      <c r="O159" s="101">
        <f t="shared" si="101"/>
        <v>899578.12999999989</v>
      </c>
      <c r="P159" s="101">
        <f t="shared" si="102"/>
        <v>917906.58</v>
      </c>
      <c r="Q159" s="101">
        <f t="shared" si="103"/>
        <v>917906.58</v>
      </c>
      <c r="R159" s="82">
        <f t="shared" si="97"/>
        <v>3327977.73</v>
      </c>
      <c r="S159" s="96">
        <f>'2026'!T159</f>
        <v>0</v>
      </c>
      <c r="T159" s="97"/>
      <c r="U159" s="98"/>
    </row>
    <row r="160" spans="1:21" ht="30.75" customHeight="1">
      <c r="A160" s="36"/>
      <c r="B160" s="16" t="s">
        <v>42</v>
      </c>
      <c r="C160" s="16" t="s">
        <v>385</v>
      </c>
      <c r="D160" s="42" t="s">
        <v>145</v>
      </c>
      <c r="E160" s="95">
        <v>228.62</v>
      </c>
      <c r="F160" s="80">
        <v>246.91</v>
      </c>
      <c r="G160" s="80">
        <v>48.29</v>
      </c>
      <c r="H160" s="80">
        <v>50.22</v>
      </c>
      <c r="I160" s="100">
        <v>3012</v>
      </c>
      <c r="J160" s="100">
        <v>4554</v>
      </c>
      <c r="K160" s="100">
        <v>4373</v>
      </c>
      <c r="L160" s="100">
        <v>4373</v>
      </c>
      <c r="M160" s="82">
        <f t="shared" si="96"/>
        <v>16312</v>
      </c>
      <c r="N160" s="96">
        <f t="shared" si="100"/>
        <v>543153.96000000008</v>
      </c>
      <c r="O160" s="101">
        <f t="shared" si="101"/>
        <v>821222.82000000007</v>
      </c>
      <c r="P160" s="101">
        <f t="shared" si="102"/>
        <v>860125.37</v>
      </c>
      <c r="Q160" s="101">
        <f t="shared" si="103"/>
        <v>860125.37</v>
      </c>
      <c r="R160" s="82">
        <f t="shared" si="97"/>
        <v>3084627.5200000005</v>
      </c>
      <c r="S160" s="96">
        <f>'2026'!T160</f>
        <v>0</v>
      </c>
      <c r="T160" s="97"/>
      <c r="U160" s="98"/>
    </row>
    <row r="161" spans="1:21" ht="30.75" customHeight="1">
      <c r="A161" s="36"/>
      <c r="B161" s="16" t="s">
        <v>42</v>
      </c>
      <c r="C161" s="16" t="s">
        <v>386</v>
      </c>
      <c r="D161" s="42" t="s">
        <v>272</v>
      </c>
      <c r="E161" s="95">
        <v>401.83</v>
      </c>
      <c r="F161" s="80">
        <v>433.97</v>
      </c>
      <c r="G161" s="80">
        <v>42.06</v>
      </c>
      <c r="H161" s="80">
        <v>43.76</v>
      </c>
      <c r="I161" s="100">
        <v>2287</v>
      </c>
      <c r="J161" s="100">
        <v>3450</v>
      </c>
      <c r="K161" s="100">
        <v>3326</v>
      </c>
      <c r="L161" s="100">
        <v>3326</v>
      </c>
      <c r="M161" s="82">
        <f t="shared" si="96"/>
        <v>12389</v>
      </c>
      <c r="N161" s="96">
        <f t="shared" si="100"/>
        <v>822793.99</v>
      </c>
      <c r="O161" s="101">
        <f t="shared" si="101"/>
        <v>1241206.5</v>
      </c>
      <c r="P161" s="101">
        <f t="shared" si="102"/>
        <v>1297838.4600000002</v>
      </c>
      <c r="Q161" s="101">
        <f t="shared" si="103"/>
        <v>1297838.4600000002</v>
      </c>
      <c r="R161" s="82">
        <f t="shared" si="97"/>
        <v>4659677.41</v>
      </c>
      <c r="S161" s="96">
        <f>'2026'!T161</f>
        <v>0</v>
      </c>
      <c r="T161" s="97"/>
      <c r="U161" s="98"/>
    </row>
    <row r="162" spans="1:21" ht="30.75" customHeight="1">
      <c r="A162" s="36"/>
      <c r="B162" s="16" t="s">
        <v>42</v>
      </c>
      <c r="C162" s="16" t="s">
        <v>386</v>
      </c>
      <c r="D162" s="42" t="s">
        <v>145</v>
      </c>
      <c r="E162" s="95">
        <v>155.05000000000001</v>
      </c>
      <c r="F162" s="80">
        <v>167.46</v>
      </c>
      <c r="G162" s="80">
        <v>48.94</v>
      </c>
      <c r="H162" s="80">
        <v>50.9</v>
      </c>
      <c r="I162" s="100">
        <v>2040</v>
      </c>
      <c r="J162" s="100">
        <v>3102</v>
      </c>
      <c r="K162" s="100">
        <v>3101.33</v>
      </c>
      <c r="L162" s="100">
        <v>3101.33</v>
      </c>
      <c r="M162" s="82">
        <f t="shared" si="96"/>
        <v>11344.66</v>
      </c>
      <c r="N162" s="96">
        <f t="shared" si="100"/>
        <v>216464.40000000002</v>
      </c>
      <c r="O162" s="101">
        <f t="shared" si="101"/>
        <v>329153.22000000003</v>
      </c>
      <c r="P162" s="101">
        <f t="shared" si="102"/>
        <v>361491.02480000001</v>
      </c>
      <c r="Q162" s="101">
        <f t="shared" si="103"/>
        <v>361491.02480000001</v>
      </c>
      <c r="R162" s="82">
        <f t="shared" si="97"/>
        <v>1268599.6696000001</v>
      </c>
      <c r="S162" s="96">
        <f>'2026'!T162</f>
        <v>0</v>
      </c>
      <c r="T162" s="97"/>
      <c r="U162" s="98"/>
    </row>
    <row r="163" spans="1:21" ht="30.75" customHeight="1">
      <c r="A163" s="36" t="s">
        <v>412</v>
      </c>
      <c r="B163" s="37" t="s">
        <v>411</v>
      </c>
      <c r="C163" s="16"/>
      <c r="D163" s="42"/>
      <c r="E163" s="183"/>
      <c r="F163" s="184"/>
      <c r="G163" s="184"/>
      <c r="H163" s="184"/>
      <c r="I163" s="100">
        <f>I164</f>
        <v>1723.25</v>
      </c>
      <c r="J163" s="100">
        <f t="shared" ref="J163:L163" si="104">J164</f>
        <v>1723.25</v>
      </c>
      <c r="K163" s="103">
        <f t="shared" si="104"/>
        <v>1723.25</v>
      </c>
      <c r="L163" s="103">
        <f t="shared" si="104"/>
        <v>1723.25</v>
      </c>
      <c r="M163" s="82">
        <f t="shared" si="96"/>
        <v>6893</v>
      </c>
      <c r="N163" s="95">
        <f>N164</f>
        <v>189867.685</v>
      </c>
      <c r="O163" s="95">
        <f t="shared" ref="O163:Q163" si="105">O164</f>
        <v>189867.685</v>
      </c>
      <c r="P163" s="95">
        <f t="shared" si="105"/>
        <v>199276.63000000003</v>
      </c>
      <c r="Q163" s="95">
        <f t="shared" si="105"/>
        <v>199276.63000000003</v>
      </c>
      <c r="R163" s="82">
        <f t="shared" si="97"/>
        <v>778288.63</v>
      </c>
      <c r="S163" s="96">
        <f>'2026'!T163</f>
        <v>63289.228333333333</v>
      </c>
      <c r="T163" s="101">
        <f>Q163/3</f>
        <v>66425.543333333349</v>
      </c>
      <c r="U163" s="98">
        <f>R163+S163-T163</f>
        <v>775152.31500000006</v>
      </c>
    </row>
    <row r="164" spans="1:21" ht="30.75" customHeight="1">
      <c r="A164" s="36"/>
      <c r="B164" s="16" t="s">
        <v>67</v>
      </c>
      <c r="C164" s="16" t="s">
        <v>66</v>
      </c>
      <c r="D164" s="42" t="s">
        <v>175</v>
      </c>
      <c r="E164" s="95">
        <v>162.6</v>
      </c>
      <c r="F164" s="80">
        <v>170.15</v>
      </c>
      <c r="G164" s="80">
        <v>52.42</v>
      </c>
      <c r="H164" s="80">
        <v>54.51</v>
      </c>
      <c r="I164" s="100">
        <f>'2026'!I164</f>
        <v>1723.25</v>
      </c>
      <c r="J164" s="100">
        <f>'2026'!J164</f>
        <v>1723.25</v>
      </c>
      <c r="K164" s="100">
        <f>'2026'!K164</f>
        <v>1723.25</v>
      </c>
      <c r="L164" s="100">
        <f>'2026'!L164</f>
        <v>1723.25</v>
      </c>
      <c r="M164" s="82">
        <f t="shared" si="96"/>
        <v>6893</v>
      </c>
      <c r="N164" s="96">
        <f>I164*(E164-G164)</f>
        <v>189867.685</v>
      </c>
      <c r="O164" s="101">
        <f>J164*(E164-G164)</f>
        <v>189867.685</v>
      </c>
      <c r="P164" s="101">
        <f>(F164-H164)*K164</f>
        <v>199276.63000000003</v>
      </c>
      <c r="Q164" s="101">
        <f>(F164-H164)*L164</f>
        <v>199276.63000000003</v>
      </c>
      <c r="R164" s="82">
        <f t="shared" si="97"/>
        <v>778288.63</v>
      </c>
      <c r="S164" s="96"/>
      <c r="T164" s="97"/>
      <c r="U164" s="98"/>
    </row>
    <row r="165" spans="1:21" ht="30.75" customHeight="1">
      <c r="A165" s="36" t="s">
        <v>196</v>
      </c>
      <c r="B165" s="37" t="s">
        <v>197</v>
      </c>
      <c r="C165" s="16"/>
      <c r="D165" s="42"/>
      <c r="E165" s="183"/>
      <c r="F165" s="184"/>
      <c r="G165" s="184"/>
      <c r="H165" s="184"/>
      <c r="I165" s="100">
        <f t="shared" ref="I165:J165" si="106">SUM(I166:I167)</f>
        <v>48265.237999999998</v>
      </c>
      <c r="J165" s="100">
        <f t="shared" si="106"/>
        <v>51181.855000000003</v>
      </c>
      <c r="K165" s="103">
        <f t="shared" ref="K165:L165" si="107">SUM(K166:K167)</f>
        <v>53177</v>
      </c>
      <c r="L165" s="103">
        <f t="shared" si="107"/>
        <v>53177</v>
      </c>
      <c r="M165" s="82">
        <f t="shared" si="96"/>
        <v>205801.09299999999</v>
      </c>
      <c r="N165" s="95">
        <f>SUM(N166:N167)</f>
        <v>3994058.1039300002</v>
      </c>
      <c r="O165" s="80">
        <f>SUM(O166:O167)</f>
        <v>4325031.8213100005</v>
      </c>
      <c r="P165" s="80">
        <f>SUM(P166:P167)</f>
        <v>4705150.03</v>
      </c>
      <c r="Q165" s="80">
        <f t="shared" ref="Q165" si="108">SUM(Q166:Q167)</f>
        <v>4705150.03</v>
      </c>
      <c r="R165" s="82">
        <f t="shared" si="97"/>
        <v>17729389.985240001</v>
      </c>
      <c r="S165" s="96">
        <f>'2026'!T165</f>
        <v>1492686.6283333332</v>
      </c>
      <c r="T165" s="97">
        <f>Q165/3</f>
        <v>1568383.3433333335</v>
      </c>
      <c r="U165" s="98">
        <f>R165+S165-T165</f>
        <v>17653693.270240001</v>
      </c>
    </row>
    <row r="166" spans="1:21" ht="30.75" customHeight="1">
      <c r="A166" s="36"/>
      <c r="B166" s="16" t="s">
        <v>67</v>
      </c>
      <c r="C166" s="16" t="s">
        <v>66</v>
      </c>
      <c r="D166" s="42" t="s">
        <v>144</v>
      </c>
      <c r="E166" s="95">
        <v>162.6</v>
      </c>
      <c r="F166" s="80">
        <v>170.15</v>
      </c>
      <c r="G166" s="80">
        <v>52.42</v>
      </c>
      <c r="H166" s="80">
        <v>54.51</v>
      </c>
      <c r="I166" s="100">
        <v>26531.437000000002</v>
      </c>
      <c r="J166" s="100">
        <v>29606.006000000001</v>
      </c>
      <c r="K166" s="100">
        <v>30504.5</v>
      </c>
      <c r="L166" s="100">
        <v>30504.5</v>
      </c>
      <c r="M166" s="82">
        <f t="shared" si="96"/>
        <v>117146.443</v>
      </c>
      <c r="N166" s="96">
        <f>I166*(E166-G166)</f>
        <v>2923233.72866</v>
      </c>
      <c r="O166" s="101">
        <f>J166*(E166-G166)</f>
        <v>3261989.7410800001</v>
      </c>
      <c r="P166" s="101">
        <f>(F166-H166)*K166</f>
        <v>3527540.3800000004</v>
      </c>
      <c r="Q166" s="101">
        <f>(F166-H166)*L166</f>
        <v>3527540.3800000004</v>
      </c>
      <c r="R166" s="82">
        <f t="shared" si="97"/>
        <v>13240304.229740001</v>
      </c>
      <c r="S166" s="96">
        <f>'2026'!T166</f>
        <v>0</v>
      </c>
      <c r="T166" s="97"/>
      <c r="U166" s="98"/>
    </row>
    <row r="167" spans="1:21" ht="30.75" customHeight="1">
      <c r="A167" s="36"/>
      <c r="B167" s="16" t="s">
        <v>67</v>
      </c>
      <c r="C167" s="16" t="s">
        <v>66</v>
      </c>
      <c r="D167" s="42" t="s">
        <v>145</v>
      </c>
      <c r="E167" s="95">
        <v>108.26</v>
      </c>
      <c r="F167" s="80">
        <v>113.29</v>
      </c>
      <c r="G167" s="80">
        <v>58.99</v>
      </c>
      <c r="H167" s="80">
        <v>61.35</v>
      </c>
      <c r="I167" s="100">
        <v>21733.800999999999</v>
      </c>
      <c r="J167" s="100">
        <v>21575.849000000002</v>
      </c>
      <c r="K167" s="100">
        <v>22672.5</v>
      </c>
      <c r="L167" s="100">
        <v>22672.5</v>
      </c>
      <c r="M167" s="82">
        <f t="shared" si="96"/>
        <v>88654.65</v>
      </c>
      <c r="N167" s="96">
        <f>I167*(E167-G167)</f>
        <v>1070824.37527</v>
      </c>
      <c r="O167" s="101">
        <f>J167*(E167-G167)</f>
        <v>1063042.0802300002</v>
      </c>
      <c r="P167" s="101">
        <f>(F167-H167)*K167</f>
        <v>1177609.6500000001</v>
      </c>
      <c r="Q167" s="101">
        <f>(F167-H167)*L167</f>
        <v>1177609.6500000001</v>
      </c>
      <c r="R167" s="82">
        <f t="shared" si="97"/>
        <v>4489085.7555000009</v>
      </c>
      <c r="S167" s="96">
        <f>'2026'!T167</f>
        <v>0</v>
      </c>
      <c r="T167" s="97"/>
      <c r="U167" s="98"/>
    </row>
    <row r="168" spans="1:21" ht="30.75" customHeight="1">
      <c r="A168" s="36" t="s">
        <v>290</v>
      </c>
      <c r="B168" s="37" t="s">
        <v>291</v>
      </c>
      <c r="C168" s="16"/>
      <c r="D168" s="42"/>
      <c r="E168" s="183"/>
      <c r="F168" s="184"/>
      <c r="G168" s="184"/>
      <c r="H168" s="184"/>
      <c r="I168" s="100">
        <f>SUM(I169:I172)</f>
        <v>49808.334000000003</v>
      </c>
      <c r="J168" s="100">
        <f>SUM(J169:J172)</f>
        <v>46939.698000000004</v>
      </c>
      <c r="K168" s="103">
        <f t="shared" ref="K168:L168" si="109">SUM(K169:K172)</f>
        <v>49310</v>
      </c>
      <c r="L168" s="103">
        <f t="shared" si="109"/>
        <v>49310</v>
      </c>
      <c r="M168" s="82">
        <f t="shared" si="96"/>
        <v>195368.03200000001</v>
      </c>
      <c r="N168" s="95">
        <f>SUM(N169:N172)</f>
        <v>6217986.00392</v>
      </c>
      <c r="O168" s="80">
        <f>SUM(O169:O172)</f>
        <v>6090175.2086700005</v>
      </c>
      <c r="P168" s="80">
        <f t="shared" ref="P168:Q168" si="110">SUM(P169:P172)</f>
        <v>6882621.0050000008</v>
      </c>
      <c r="Q168" s="80">
        <f t="shared" si="110"/>
        <v>6882621.0050000008</v>
      </c>
      <c r="R168" s="82">
        <f t="shared" si="97"/>
        <v>26073403.222590007</v>
      </c>
      <c r="S168" s="96">
        <f>'2026'!T168</f>
        <v>2185008.1083333334</v>
      </c>
      <c r="T168" s="97">
        <f>Q168/3</f>
        <v>2294207.0016666669</v>
      </c>
      <c r="U168" s="98">
        <f>R168+S168-T168</f>
        <v>25964204.329256676</v>
      </c>
    </row>
    <row r="169" spans="1:21" ht="30.75" customHeight="1">
      <c r="A169" s="36"/>
      <c r="B169" s="16" t="s">
        <v>293</v>
      </c>
      <c r="C169" s="16" t="s">
        <v>292</v>
      </c>
      <c r="D169" s="42" t="s">
        <v>144</v>
      </c>
      <c r="E169" s="95">
        <v>167.01</v>
      </c>
      <c r="F169" s="80">
        <v>174.77</v>
      </c>
      <c r="G169" s="80">
        <v>73.94</v>
      </c>
      <c r="H169" s="80">
        <v>76.900000000000006</v>
      </c>
      <c r="I169" s="100">
        <v>24490.7</v>
      </c>
      <c r="J169" s="100">
        <v>22411.467000000001</v>
      </c>
      <c r="K169" s="100">
        <v>23148.5</v>
      </c>
      <c r="L169" s="100">
        <v>23148.5</v>
      </c>
      <c r="M169" s="82">
        <f t="shared" si="96"/>
        <v>93199.167000000001</v>
      </c>
      <c r="N169" s="96">
        <f>I169*(E169-G169)</f>
        <v>2279349.449</v>
      </c>
      <c r="O169" s="101">
        <f>J169*(E169-G169)</f>
        <v>2085835.2336899999</v>
      </c>
      <c r="P169" s="101">
        <f>(F169-H169)*K169</f>
        <v>2265543.6950000003</v>
      </c>
      <c r="Q169" s="101">
        <f>(F169-H169)*L169</f>
        <v>2265543.6950000003</v>
      </c>
      <c r="R169" s="82">
        <f t="shared" si="97"/>
        <v>8896272.0726900008</v>
      </c>
      <c r="S169" s="96">
        <f>'2026'!T169</f>
        <v>0</v>
      </c>
      <c r="T169" s="97"/>
      <c r="U169" s="98"/>
    </row>
    <row r="170" spans="1:21" ht="30.75" customHeight="1">
      <c r="A170" s="36"/>
      <c r="B170" s="16" t="s">
        <v>293</v>
      </c>
      <c r="C170" s="16" t="s">
        <v>294</v>
      </c>
      <c r="D170" s="42" t="s">
        <v>272</v>
      </c>
      <c r="E170" s="95">
        <v>373.76</v>
      </c>
      <c r="F170" s="80">
        <v>391.13</v>
      </c>
      <c r="G170" s="80">
        <v>73.94</v>
      </c>
      <c r="H170" s="80">
        <v>76.900000000000006</v>
      </c>
      <c r="I170" s="100">
        <v>4934.7489999999998</v>
      </c>
      <c r="J170" s="100">
        <v>5079.1260000000002</v>
      </c>
      <c r="K170" s="100">
        <v>6174.25</v>
      </c>
      <c r="L170" s="100">
        <v>6174.25</v>
      </c>
      <c r="M170" s="82">
        <f t="shared" si="96"/>
        <v>22362.375</v>
      </c>
      <c r="N170" s="96">
        <f>I170*(E170-G170)</f>
        <v>1479536.4451799998</v>
      </c>
      <c r="O170" s="101">
        <f>J170*(E170-G170)</f>
        <v>1522823.5573200001</v>
      </c>
      <c r="P170" s="101">
        <f>(F170-H170)*K170</f>
        <v>1940134.5775000001</v>
      </c>
      <c r="Q170" s="101">
        <f>(F170-H170)*L170</f>
        <v>1940134.5775000001</v>
      </c>
      <c r="R170" s="82">
        <f t="shared" si="97"/>
        <v>6882629.1575000007</v>
      </c>
      <c r="S170" s="96">
        <f>'2026'!T170</f>
        <v>0</v>
      </c>
      <c r="T170" s="97"/>
      <c r="U170" s="98"/>
    </row>
    <row r="171" spans="1:21" ht="30.75" customHeight="1">
      <c r="A171" s="36"/>
      <c r="B171" s="16" t="s">
        <v>293</v>
      </c>
      <c r="C171" s="16" t="s">
        <v>292</v>
      </c>
      <c r="D171" s="42" t="s">
        <v>145</v>
      </c>
      <c r="E171" s="95">
        <v>161.06</v>
      </c>
      <c r="F171" s="80">
        <v>168.54</v>
      </c>
      <c r="G171" s="80">
        <v>71.08</v>
      </c>
      <c r="H171" s="80">
        <v>73.930000000000007</v>
      </c>
      <c r="I171" s="100">
        <v>19062.212</v>
      </c>
      <c r="J171" s="100">
        <v>17903.538</v>
      </c>
      <c r="K171" s="100">
        <v>18400.5</v>
      </c>
      <c r="L171" s="100">
        <v>18400.5</v>
      </c>
      <c r="M171" s="82">
        <f t="shared" si="96"/>
        <v>73766.75</v>
      </c>
      <c r="N171" s="96">
        <f>I171*(E171-G171)</f>
        <v>1715217.8357599999</v>
      </c>
      <c r="O171" s="101">
        <f>J171*(E171-G171)</f>
        <v>1610960.3492400001</v>
      </c>
      <c r="P171" s="101">
        <f>(F171-H171)*K171</f>
        <v>1740871.3049999997</v>
      </c>
      <c r="Q171" s="101">
        <f>(F171-H171)*L171</f>
        <v>1740871.3049999997</v>
      </c>
      <c r="R171" s="82">
        <f t="shared" si="97"/>
        <v>6807920.7949999999</v>
      </c>
      <c r="S171" s="96">
        <f>'2026'!T171</f>
        <v>0</v>
      </c>
      <c r="T171" s="97"/>
      <c r="U171" s="98"/>
    </row>
    <row r="172" spans="1:21" ht="30.75" customHeight="1">
      <c r="A172" s="36"/>
      <c r="B172" s="16" t="s">
        <v>293</v>
      </c>
      <c r="C172" s="16" t="s">
        <v>295</v>
      </c>
      <c r="D172" s="42" t="s">
        <v>145</v>
      </c>
      <c r="E172" s="95">
        <v>638.44000000000005</v>
      </c>
      <c r="F172" s="80">
        <v>668.11</v>
      </c>
      <c r="G172" s="80">
        <v>75.180000000000007</v>
      </c>
      <c r="H172" s="80">
        <v>78.180000000000007</v>
      </c>
      <c r="I172" s="100">
        <v>1320.673</v>
      </c>
      <c r="J172" s="100">
        <v>1545.5670000000002</v>
      </c>
      <c r="K172" s="100">
        <v>1586.75</v>
      </c>
      <c r="L172" s="100">
        <v>1586.75</v>
      </c>
      <c r="M172" s="82">
        <f t="shared" si="96"/>
        <v>6039.74</v>
      </c>
      <c r="N172" s="96">
        <f>I172*(E172-G172)</f>
        <v>743882.27397999994</v>
      </c>
      <c r="O172" s="101">
        <f>J172*(E172-G172)</f>
        <v>870556.06842000014</v>
      </c>
      <c r="P172" s="101">
        <f>(F172-H172)*K172</f>
        <v>936071.42750000011</v>
      </c>
      <c r="Q172" s="101">
        <f>(F172-H172)*L172</f>
        <v>936071.42750000011</v>
      </c>
      <c r="R172" s="82">
        <f t="shared" si="97"/>
        <v>3486581.1974000004</v>
      </c>
      <c r="S172" s="96">
        <f>'2026'!T172</f>
        <v>0</v>
      </c>
      <c r="T172" s="97"/>
      <c r="U172" s="98"/>
    </row>
    <row r="173" spans="1:21" ht="30.75" customHeight="1">
      <c r="A173" s="36" t="s">
        <v>198</v>
      </c>
      <c r="B173" s="37" t="s">
        <v>199</v>
      </c>
      <c r="C173" s="16"/>
      <c r="D173" s="42"/>
      <c r="E173" s="183"/>
      <c r="F173" s="184"/>
      <c r="G173" s="184"/>
      <c r="H173" s="184"/>
      <c r="I173" s="100">
        <f t="shared" ref="I173:L173" si="111">SUM(I174)</f>
        <v>1301.7629999999999</v>
      </c>
      <c r="J173" s="100">
        <f t="shared" si="111"/>
        <v>1290.2909999999999</v>
      </c>
      <c r="K173" s="103">
        <f t="shared" si="111"/>
        <v>1383.5</v>
      </c>
      <c r="L173" s="103">
        <f t="shared" si="111"/>
        <v>1383.5</v>
      </c>
      <c r="M173" s="82">
        <f t="shared" si="96"/>
        <v>5359.0540000000001</v>
      </c>
      <c r="N173" s="95">
        <f>SUM(N174)</f>
        <v>214452.43661999996</v>
      </c>
      <c r="O173" s="80">
        <f>SUM(O174)</f>
        <v>212562.53933999996</v>
      </c>
      <c r="P173" s="80">
        <f t="shared" ref="P173:Q173" si="112">SUM(P174)</f>
        <v>239054.965</v>
      </c>
      <c r="Q173" s="80">
        <f t="shared" si="112"/>
        <v>239054.965</v>
      </c>
      <c r="R173" s="82">
        <f t="shared" si="97"/>
        <v>905124.90595999989</v>
      </c>
      <c r="S173" s="96">
        <f>'2026'!T173</f>
        <v>75972.596666666665</v>
      </c>
      <c r="T173" s="80">
        <f>Q173/3</f>
        <v>79684.988333333327</v>
      </c>
      <c r="U173" s="98">
        <f>R173+S173-T173</f>
        <v>901412.51429333328</v>
      </c>
    </row>
    <row r="174" spans="1:21" ht="30.75" customHeight="1">
      <c r="A174" s="36"/>
      <c r="B174" s="16" t="s">
        <v>60</v>
      </c>
      <c r="C174" s="16" t="s">
        <v>200</v>
      </c>
      <c r="D174" s="42" t="s">
        <v>145</v>
      </c>
      <c r="E174" s="95">
        <v>225.95</v>
      </c>
      <c r="F174" s="80">
        <v>236.45</v>
      </c>
      <c r="G174" s="80">
        <v>61.21</v>
      </c>
      <c r="H174" s="80">
        <v>63.66</v>
      </c>
      <c r="I174" s="100">
        <v>1301.7629999999999</v>
      </c>
      <c r="J174" s="100">
        <v>1290.2909999999999</v>
      </c>
      <c r="K174" s="100">
        <v>1383.5</v>
      </c>
      <c r="L174" s="100">
        <v>1383.5</v>
      </c>
      <c r="M174" s="82">
        <f t="shared" si="96"/>
        <v>5359.0540000000001</v>
      </c>
      <c r="N174" s="96">
        <f>I174*(E174-G174)</f>
        <v>214452.43661999996</v>
      </c>
      <c r="O174" s="101">
        <f>J174*(E174-G174)</f>
        <v>212562.53933999996</v>
      </c>
      <c r="P174" s="101">
        <f>(F174-H174)*K174</f>
        <v>239054.965</v>
      </c>
      <c r="Q174" s="101">
        <f>(F174-H174)*L174</f>
        <v>239054.965</v>
      </c>
      <c r="R174" s="82">
        <f t="shared" si="97"/>
        <v>905124.90595999989</v>
      </c>
      <c r="S174" s="96">
        <f>'2026'!T174</f>
        <v>0</v>
      </c>
      <c r="T174" s="97"/>
      <c r="U174" s="98"/>
    </row>
    <row r="175" spans="1:21" ht="30.75" customHeight="1">
      <c r="A175" s="36" t="s">
        <v>261</v>
      </c>
      <c r="B175" s="37" t="s">
        <v>262</v>
      </c>
      <c r="C175" s="16"/>
      <c r="D175" s="42"/>
      <c r="E175" s="183"/>
      <c r="F175" s="184"/>
      <c r="G175" s="184"/>
      <c r="H175" s="184"/>
      <c r="I175" s="100">
        <f t="shared" ref="I175:L175" si="113">SUM(I176:I179)</f>
        <v>34785.313999999998</v>
      </c>
      <c r="J175" s="100">
        <f t="shared" si="113"/>
        <v>33396.383000000002</v>
      </c>
      <c r="K175" s="103">
        <f t="shared" si="113"/>
        <v>33936.75</v>
      </c>
      <c r="L175" s="103">
        <f t="shared" si="113"/>
        <v>33936.75</v>
      </c>
      <c r="M175" s="82">
        <f t="shared" si="96"/>
        <v>136055.19699999999</v>
      </c>
      <c r="N175" s="96">
        <f>SUM(N176:N179)</f>
        <v>2787324.9422800001</v>
      </c>
      <c r="O175" s="101">
        <f>SUM(O176:O179)</f>
        <v>2670948.9349000002</v>
      </c>
      <c r="P175" s="101">
        <f t="shared" ref="P175:Q175" si="114">SUM(P176:P179)</f>
        <v>2891959.0005999999</v>
      </c>
      <c r="Q175" s="101">
        <f t="shared" si="114"/>
        <v>2891959.0005999999</v>
      </c>
      <c r="R175" s="82">
        <f t="shared" si="97"/>
        <v>11242191.878380001</v>
      </c>
      <c r="S175" s="96">
        <f>'2026'!T175</f>
        <v>913325.71750000014</v>
      </c>
      <c r="T175" s="80">
        <f>Q175/3</f>
        <v>963986.33353333327</v>
      </c>
      <c r="U175" s="98">
        <f>R175+S175-T175</f>
        <v>11191531.262346666</v>
      </c>
    </row>
    <row r="176" spans="1:21" ht="46.5" customHeight="1">
      <c r="A176" s="36"/>
      <c r="B176" s="16" t="s">
        <v>51</v>
      </c>
      <c r="C176" s="16" t="s">
        <v>263</v>
      </c>
      <c r="D176" s="42" t="s">
        <v>175</v>
      </c>
      <c r="E176" s="95">
        <v>97.52</v>
      </c>
      <c r="F176" s="80">
        <v>102.05</v>
      </c>
      <c r="G176" s="80">
        <v>35.36</v>
      </c>
      <c r="H176" s="80">
        <v>36.770000000000003</v>
      </c>
      <c r="I176" s="100">
        <v>2293.9989999999998</v>
      </c>
      <c r="J176" s="100">
        <v>2267.259</v>
      </c>
      <c r="K176" s="100">
        <v>2476.25</v>
      </c>
      <c r="L176" s="100">
        <v>2476.25</v>
      </c>
      <c r="M176" s="82">
        <f t="shared" si="96"/>
        <v>9513.7579999999998</v>
      </c>
      <c r="N176" s="96">
        <f>I176*(E176-G176)</f>
        <v>142594.97783999998</v>
      </c>
      <c r="O176" s="101">
        <f>J176*(E176-G176)</f>
        <v>140932.81943999999</v>
      </c>
      <c r="P176" s="101">
        <f>(F176-H176)*K176</f>
        <v>161649.60000000001</v>
      </c>
      <c r="Q176" s="101">
        <f>(F176-H176)*L176</f>
        <v>161649.60000000001</v>
      </c>
      <c r="R176" s="82">
        <f t="shared" si="97"/>
        <v>606826.99727999989</v>
      </c>
      <c r="S176" s="96">
        <f>'2026'!T176</f>
        <v>0</v>
      </c>
      <c r="T176" s="97"/>
      <c r="U176" s="98"/>
    </row>
    <row r="177" spans="1:21" ht="30.75" customHeight="1">
      <c r="A177" s="36"/>
      <c r="B177" s="16" t="s">
        <v>51</v>
      </c>
      <c r="C177" s="16" t="s">
        <v>263</v>
      </c>
      <c r="D177" s="42" t="s">
        <v>144</v>
      </c>
      <c r="E177" s="95">
        <v>97.52</v>
      </c>
      <c r="F177" s="80">
        <v>102.05</v>
      </c>
      <c r="G177" s="80">
        <v>35.36</v>
      </c>
      <c r="H177" s="80">
        <v>36.770000000000003</v>
      </c>
      <c r="I177" s="100">
        <v>15502.013999999999</v>
      </c>
      <c r="J177" s="100">
        <v>14950.196</v>
      </c>
      <c r="K177" s="100">
        <v>14316.75</v>
      </c>
      <c r="L177" s="100">
        <v>14316.75</v>
      </c>
      <c r="M177" s="82">
        <f t="shared" si="96"/>
        <v>59085.71</v>
      </c>
      <c r="N177" s="96">
        <f>I177*(E177-G177)</f>
        <v>963605.19023999991</v>
      </c>
      <c r="O177" s="101">
        <f>J177*(E177-G177)</f>
        <v>929304.18335999991</v>
      </c>
      <c r="P177" s="101">
        <f>(F177-H177)*K177</f>
        <v>934597.44000000006</v>
      </c>
      <c r="Q177" s="101">
        <f>(F177-H177)*L177</f>
        <v>934597.44000000006</v>
      </c>
      <c r="R177" s="82">
        <f t="shared" si="97"/>
        <v>3762104.2535999999</v>
      </c>
      <c r="S177" s="96">
        <f>'2026'!T177</f>
        <v>0</v>
      </c>
      <c r="T177" s="97"/>
      <c r="U177" s="98"/>
    </row>
    <row r="178" spans="1:21" ht="30.75" customHeight="1">
      <c r="A178" s="36"/>
      <c r="B178" s="16" t="s">
        <v>51</v>
      </c>
      <c r="C178" s="16" t="s">
        <v>264</v>
      </c>
      <c r="D178" s="42" t="s">
        <v>145</v>
      </c>
      <c r="E178" s="95">
        <v>150.34</v>
      </c>
      <c r="F178" s="80">
        <v>158.19999999999999</v>
      </c>
      <c r="G178" s="80">
        <v>50.89</v>
      </c>
      <c r="H178" s="80">
        <v>52.92</v>
      </c>
      <c r="I178" s="100">
        <v>16269.198</v>
      </c>
      <c r="J178" s="100">
        <v>15474.038</v>
      </c>
      <c r="K178" s="100">
        <v>16392.97</v>
      </c>
      <c r="L178" s="100">
        <v>16392.97</v>
      </c>
      <c r="M178" s="82">
        <f t="shared" si="96"/>
        <v>64529.176000000007</v>
      </c>
      <c r="N178" s="96">
        <f>I178*(E178-G178)</f>
        <v>1617971.7411</v>
      </c>
      <c r="O178" s="101">
        <f>J178*(E178-G178)</f>
        <v>1538893.0791000002</v>
      </c>
      <c r="P178" s="101">
        <f>(F178-H178)*K178</f>
        <v>1725851.8816</v>
      </c>
      <c r="Q178" s="101">
        <f>(F178-H178)*L178</f>
        <v>1725851.8816</v>
      </c>
      <c r="R178" s="82">
        <f t="shared" si="97"/>
        <v>6608568.5833999999</v>
      </c>
      <c r="S178" s="96">
        <f>'2026'!T178</f>
        <v>0</v>
      </c>
      <c r="T178" s="97"/>
      <c r="U178" s="98"/>
    </row>
    <row r="179" spans="1:21" ht="30.75" customHeight="1">
      <c r="A179" s="36"/>
      <c r="B179" s="16" t="s">
        <v>51</v>
      </c>
      <c r="C179" s="16" t="s">
        <v>265</v>
      </c>
      <c r="D179" s="42" t="s">
        <v>145</v>
      </c>
      <c r="E179" s="95">
        <v>150.34</v>
      </c>
      <c r="F179" s="80">
        <v>158.19999999999999</v>
      </c>
      <c r="G179" s="80">
        <v>62.64</v>
      </c>
      <c r="H179" s="80">
        <v>65.150000000000006</v>
      </c>
      <c r="I179" s="100">
        <v>720.10299999999995</v>
      </c>
      <c r="J179" s="100">
        <v>704.89</v>
      </c>
      <c r="K179" s="100">
        <v>750.78</v>
      </c>
      <c r="L179" s="100">
        <v>750.78</v>
      </c>
      <c r="M179" s="82">
        <f t="shared" si="96"/>
        <v>2926.5529999999999</v>
      </c>
      <c r="N179" s="96">
        <f>I179*(E179-G179)</f>
        <v>63153.033100000001</v>
      </c>
      <c r="O179" s="101">
        <f>J179*(E179-G179)</f>
        <v>61818.853000000003</v>
      </c>
      <c r="P179" s="101">
        <f>(F179-H179)*K179</f>
        <v>69860.078999999983</v>
      </c>
      <c r="Q179" s="101">
        <f>(F179-H179)*L179</f>
        <v>69860.078999999983</v>
      </c>
      <c r="R179" s="82">
        <f t="shared" si="97"/>
        <v>264692.04409999994</v>
      </c>
      <c r="S179" s="96">
        <f>'2026'!T179</f>
        <v>0</v>
      </c>
      <c r="T179" s="97"/>
      <c r="U179" s="98"/>
    </row>
    <row r="180" spans="1:21" ht="30.75" customHeight="1">
      <c r="A180" s="36" t="s">
        <v>408</v>
      </c>
      <c r="B180" s="37" t="s">
        <v>409</v>
      </c>
      <c r="C180" s="16"/>
      <c r="D180" s="42"/>
      <c r="E180" s="183"/>
      <c r="F180" s="184"/>
      <c r="G180" s="184"/>
      <c r="H180" s="184"/>
      <c r="I180" s="100">
        <f>I181</f>
        <v>5205.9655737704998</v>
      </c>
      <c r="J180" s="100">
        <f t="shared" ref="J180:L180" si="115">J181</f>
        <v>5205.9655737704998</v>
      </c>
      <c r="K180" s="103">
        <f t="shared" si="115"/>
        <v>5205.9655737704998</v>
      </c>
      <c r="L180" s="103">
        <f t="shared" si="115"/>
        <v>5205.9655737704998</v>
      </c>
      <c r="M180" s="82">
        <f t="shared" si="96"/>
        <v>20823.862295081999</v>
      </c>
      <c r="N180" s="96">
        <f>N181</f>
        <v>189132.72929508227</v>
      </c>
      <c r="O180" s="101">
        <f t="shared" ref="O180:P180" si="116">O181</f>
        <v>189132.72929508227</v>
      </c>
      <c r="P180" s="101">
        <f t="shared" si="116"/>
        <v>191215.11552459048</v>
      </c>
      <c r="Q180" s="101">
        <f>Q181</f>
        <v>191215.11552459048</v>
      </c>
      <c r="R180" s="82">
        <f t="shared" si="97"/>
        <v>760695.68963934551</v>
      </c>
      <c r="S180" s="96">
        <f>'2026'!T180</f>
        <v>63044.243098360756</v>
      </c>
      <c r="T180" s="80">
        <f>Q180/3</f>
        <v>63738.371841530163</v>
      </c>
      <c r="U180" s="98">
        <f>R180+S180-T180</f>
        <v>760001.56089617603</v>
      </c>
    </row>
    <row r="181" spans="1:21" ht="44.25" customHeight="1">
      <c r="A181" s="36"/>
      <c r="B181" s="16" t="s">
        <v>10</v>
      </c>
      <c r="C181" s="16" t="s">
        <v>410</v>
      </c>
      <c r="D181" s="42" t="s">
        <v>175</v>
      </c>
      <c r="E181" s="95">
        <v>89.56</v>
      </c>
      <c r="F181" s="80">
        <v>92.09</v>
      </c>
      <c r="G181" s="80">
        <v>53.23</v>
      </c>
      <c r="H181" s="80">
        <v>55.36</v>
      </c>
      <c r="I181" s="100">
        <f>'2026'!I181</f>
        <v>5205.9655737704998</v>
      </c>
      <c r="J181" s="100">
        <f>'2026'!J181</f>
        <v>5205.9655737704998</v>
      </c>
      <c r="K181" s="100">
        <f>'2026'!K181</f>
        <v>5205.9655737704998</v>
      </c>
      <c r="L181" s="100">
        <f>'2026'!L181</f>
        <v>5205.9655737704998</v>
      </c>
      <c r="M181" s="82">
        <f t="shared" si="96"/>
        <v>20823.862295081999</v>
      </c>
      <c r="N181" s="96">
        <f>I181*(E181-G181)</f>
        <v>189132.72929508227</v>
      </c>
      <c r="O181" s="101">
        <f>J181*(E181-G181)</f>
        <v>189132.72929508227</v>
      </c>
      <c r="P181" s="101">
        <f>(F181-H181)*K181</f>
        <v>191215.11552459048</v>
      </c>
      <c r="Q181" s="101">
        <f>(F181-H181)*L181</f>
        <v>191215.11552459048</v>
      </c>
      <c r="R181" s="82">
        <f t="shared" si="97"/>
        <v>760695.68963934551</v>
      </c>
      <c r="S181" s="96"/>
      <c r="T181" s="97"/>
      <c r="U181" s="98"/>
    </row>
    <row r="182" spans="1:21" ht="30.75" customHeight="1">
      <c r="A182" s="36" t="s">
        <v>201</v>
      </c>
      <c r="B182" s="37" t="s">
        <v>202</v>
      </c>
      <c r="C182" s="16"/>
      <c r="D182" s="42"/>
      <c r="E182" s="183"/>
      <c r="F182" s="184"/>
      <c r="G182" s="184"/>
      <c r="H182" s="184"/>
      <c r="I182" s="100">
        <f t="shared" ref="I182:J182" si="117">SUM(I183:I184)</f>
        <v>29940.829000000002</v>
      </c>
      <c r="J182" s="100">
        <f t="shared" si="117"/>
        <v>26969.561999999998</v>
      </c>
      <c r="K182" s="103">
        <f t="shared" ref="K182:L182" si="118">SUM(K183:K184)</f>
        <v>24450</v>
      </c>
      <c r="L182" s="103">
        <f t="shared" si="118"/>
        <v>24450</v>
      </c>
      <c r="M182" s="82">
        <f t="shared" si="96"/>
        <v>105810.391</v>
      </c>
      <c r="N182" s="95">
        <f>SUM(N183:N184)</f>
        <v>9499640.1997300014</v>
      </c>
      <c r="O182" s="80">
        <f>SUM(O183:O184)</f>
        <v>8555260.2876500003</v>
      </c>
      <c r="P182" s="80">
        <f t="shared" ref="P182:Q182" si="119">SUM(P183:P184)</f>
        <v>8133115.1850000005</v>
      </c>
      <c r="Q182" s="80">
        <f t="shared" si="119"/>
        <v>8133115.1850000005</v>
      </c>
      <c r="R182" s="82">
        <f t="shared" si="97"/>
        <v>34321130.857380003</v>
      </c>
      <c r="S182" s="96">
        <f>'2026'!T182</f>
        <v>2587955.5425</v>
      </c>
      <c r="T182" s="80">
        <f>Q182/3</f>
        <v>2711038.395</v>
      </c>
      <c r="U182" s="98">
        <f>R182+S182-T182</f>
        <v>34198048.004879996</v>
      </c>
    </row>
    <row r="183" spans="1:21" ht="30.75" customHeight="1">
      <c r="A183" s="36"/>
      <c r="B183" s="16" t="s">
        <v>42</v>
      </c>
      <c r="C183" s="16" t="s">
        <v>183</v>
      </c>
      <c r="D183" s="42" t="s">
        <v>144</v>
      </c>
      <c r="E183" s="95">
        <v>371.01</v>
      </c>
      <c r="F183" s="80">
        <v>388.25</v>
      </c>
      <c r="G183" s="80">
        <v>52.28</v>
      </c>
      <c r="H183" s="80">
        <v>54.37</v>
      </c>
      <c r="I183" s="100">
        <v>24654.565000000002</v>
      </c>
      <c r="J183" s="100">
        <v>22006.321</v>
      </c>
      <c r="K183" s="100">
        <v>20907.75</v>
      </c>
      <c r="L183" s="100">
        <v>20907.75</v>
      </c>
      <c r="M183" s="82">
        <f t="shared" si="96"/>
        <v>88476.385999999999</v>
      </c>
      <c r="N183" s="96">
        <f>I183*(E183-G183)</f>
        <v>7858149.5024500014</v>
      </c>
      <c r="O183" s="101">
        <f>J183*(E183-G183)</f>
        <v>7014074.69233</v>
      </c>
      <c r="P183" s="101">
        <f>(F183-H183)*K183</f>
        <v>6980679.5700000003</v>
      </c>
      <c r="Q183" s="101">
        <f>(F183-H183)*L183</f>
        <v>6980679.5700000003</v>
      </c>
      <c r="R183" s="82">
        <f t="shared" si="97"/>
        <v>28833583.33478</v>
      </c>
      <c r="S183" s="96">
        <f>'2026'!T183</f>
        <v>0</v>
      </c>
      <c r="T183" s="97"/>
      <c r="U183" s="98"/>
    </row>
    <row r="184" spans="1:21" ht="30.75" customHeight="1">
      <c r="A184" s="36"/>
      <c r="B184" s="16" t="s">
        <v>42</v>
      </c>
      <c r="C184" s="16" t="s">
        <v>302</v>
      </c>
      <c r="D184" s="42" t="s">
        <v>272</v>
      </c>
      <c r="E184" s="95">
        <v>371.01</v>
      </c>
      <c r="F184" s="80">
        <v>388.25</v>
      </c>
      <c r="G184" s="80">
        <v>60.49</v>
      </c>
      <c r="H184" s="80">
        <v>62.91</v>
      </c>
      <c r="I184" s="100">
        <v>5286.2640000000001</v>
      </c>
      <c r="J184" s="100">
        <v>4963.241</v>
      </c>
      <c r="K184" s="100">
        <v>3542.25</v>
      </c>
      <c r="L184" s="100">
        <v>3542.25</v>
      </c>
      <c r="M184" s="82">
        <f t="shared" si="96"/>
        <v>17334.005000000001</v>
      </c>
      <c r="N184" s="96">
        <f>I184*(E184-G184)</f>
        <v>1641490.69728</v>
      </c>
      <c r="O184" s="101">
        <f>J184*(E184-G184)</f>
        <v>1541185.5953199998</v>
      </c>
      <c r="P184" s="101">
        <f>(F184-H184)*K184</f>
        <v>1152435.6150000002</v>
      </c>
      <c r="Q184" s="101">
        <f>(F184-H184)*L184</f>
        <v>1152435.6150000002</v>
      </c>
      <c r="R184" s="82">
        <f t="shared" si="97"/>
        <v>5487547.5226000007</v>
      </c>
      <c r="S184" s="96">
        <f>'2026'!T184</f>
        <v>0</v>
      </c>
      <c r="T184" s="97"/>
      <c r="U184" s="98"/>
    </row>
    <row r="185" spans="1:21" ht="30.75" customHeight="1">
      <c r="A185" s="36" t="s">
        <v>203</v>
      </c>
      <c r="B185" s="37" t="s">
        <v>204</v>
      </c>
      <c r="C185" s="16"/>
      <c r="D185" s="42"/>
      <c r="E185" s="183"/>
      <c r="F185" s="184"/>
      <c r="G185" s="184"/>
      <c r="H185" s="184"/>
      <c r="I185" s="100">
        <f t="shared" ref="I185:J185" si="120">SUM(I186:I187)</f>
        <v>24584.525999999998</v>
      </c>
      <c r="J185" s="100">
        <f t="shared" si="120"/>
        <v>24233.491000000002</v>
      </c>
      <c r="K185" s="103">
        <f t="shared" ref="K185" si="121">SUM(K186:K187)</f>
        <v>22559</v>
      </c>
      <c r="L185" s="103">
        <f>SUM(L186:L187)</f>
        <v>22559</v>
      </c>
      <c r="M185" s="82">
        <f t="shared" si="96"/>
        <v>93936.016999999993</v>
      </c>
      <c r="N185" s="95">
        <f>SUM(N186:N187)</f>
        <v>1436258.7388099998</v>
      </c>
      <c r="O185" s="80">
        <f>SUM(O186:O187)</f>
        <v>1418632.6429999997</v>
      </c>
      <c r="P185" s="80">
        <f t="shared" ref="P185:Q185" si="122">SUM(P186:P187)</f>
        <v>1476396.77</v>
      </c>
      <c r="Q185" s="80">
        <f t="shared" si="122"/>
        <v>1476396.77</v>
      </c>
      <c r="R185" s="82">
        <f t="shared" si="97"/>
        <v>5807684.9218099993</v>
      </c>
      <c r="S185" s="96">
        <f>'2026'!T185</f>
        <v>446357.83999999991</v>
      </c>
      <c r="T185" s="80">
        <f>Q185/3</f>
        <v>492132.25666666665</v>
      </c>
      <c r="U185" s="98">
        <f>R185+S185-T185</f>
        <v>5761910.5051433323</v>
      </c>
    </row>
    <row r="186" spans="1:21" ht="30.75" customHeight="1">
      <c r="A186" s="36"/>
      <c r="B186" s="16" t="s">
        <v>56</v>
      </c>
      <c r="C186" s="16" t="s">
        <v>205</v>
      </c>
      <c r="D186" s="42" t="s">
        <v>144</v>
      </c>
      <c r="E186" s="95">
        <v>109.13</v>
      </c>
      <c r="F186" s="80">
        <v>117.86</v>
      </c>
      <c r="G186" s="80">
        <v>58.59</v>
      </c>
      <c r="H186" s="80">
        <v>60.93</v>
      </c>
      <c r="I186" s="100">
        <v>20375.166999999998</v>
      </c>
      <c r="J186" s="100">
        <v>20021.629000000001</v>
      </c>
      <c r="K186" s="100">
        <v>18237</v>
      </c>
      <c r="L186" s="100">
        <v>18237</v>
      </c>
      <c r="M186" s="82">
        <f t="shared" si="96"/>
        <v>76870.796000000002</v>
      </c>
      <c r="N186" s="96">
        <f>I186*(E186-G186)</f>
        <v>1029760.9401799997</v>
      </c>
      <c r="O186" s="101">
        <f>J186*(E186-G186)</f>
        <v>1011893.1296599999</v>
      </c>
      <c r="P186" s="101">
        <f>(F186-H186)*K186</f>
        <v>1038232.41</v>
      </c>
      <c r="Q186" s="101">
        <f>(F186-H186)*L186</f>
        <v>1038232.41</v>
      </c>
      <c r="R186" s="82">
        <f t="shared" si="97"/>
        <v>4118118.8898399998</v>
      </c>
      <c r="S186" s="96">
        <f>'2026'!T186</f>
        <v>0</v>
      </c>
      <c r="T186" s="97"/>
      <c r="U186" s="98"/>
    </row>
    <row r="187" spans="1:21" ht="30.75" customHeight="1">
      <c r="A187" s="36"/>
      <c r="B187" s="16" t="s">
        <v>56</v>
      </c>
      <c r="C187" s="16" t="s">
        <v>322</v>
      </c>
      <c r="D187" s="42" t="s">
        <v>144</v>
      </c>
      <c r="E187" s="95">
        <v>147.01</v>
      </c>
      <c r="F187" s="80">
        <v>153.84</v>
      </c>
      <c r="G187" s="80">
        <v>50.44</v>
      </c>
      <c r="H187" s="80">
        <v>52.46</v>
      </c>
      <c r="I187" s="100">
        <v>4209.3590000000004</v>
      </c>
      <c r="J187" s="100">
        <v>4211.8619999999992</v>
      </c>
      <c r="K187" s="100">
        <v>4322</v>
      </c>
      <c r="L187" s="100">
        <v>4322</v>
      </c>
      <c r="M187" s="82">
        <f t="shared" si="96"/>
        <v>17065.220999999998</v>
      </c>
      <c r="N187" s="96">
        <f>I187*(E187-G187)</f>
        <v>406497.79863000003</v>
      </c>
      <c r="O187" s="101">
        <f>J187*(E187-G187)</f>
        <v>406739.51333999989</v>
      </c>
      <c r="P187" s="101">
        <f>(F187-H187)*K187</f>
        <v>438164.36</v>
      </c>
      <c r="Q187" s="101">
        <f>(F187-H187)*L187</f>
        <v>438164.36</v>
      </c>
      <c r="R187" s="82">
        <f t="shared" si="97"/>
        <v>1689566.0319699999</v>
      </c>
      <c r="S187" s="96">
        <f>'2026'!T187</f>
        <v>0</v>
      </c>
      <c r="T187" s="97"/>
      <c r="U187" s="98"/>
    </row>
    <row r="188" spans="1:21" ht="30.75" customHeight="1">
      <c r="A188" s="36" t="s">
        <v>99</v>
      </c>
      <c r="B188" s="37" t="s">
        <v>97</v>
      </c>
      <c r="C188" s="16"/>
      <c r="D188" s="42"/>
      <c r="E188" s="183"/>
      <c r="F188" s="184"/>
      <c r="G188" s="184"/>
      <c r="H188" s="184"/>
      <c r="I188" s="100">
        <f t="shared" ref="I188:J188" si="123">SUM(I189:I196)</f>
        <v>178596.60999999996</v>
      </c>
      <c r="J188" s="100">
        <f t="shared" si="123"/>
        <v>166631.22999999995</v>
      </c>
      <c r="K188" s="103">
        <f>SUM(K189:K196)</f>
        <v>173485.55999999997</v>
      </c>
      <c r="L188" s="103">
        <f t="shared" ref="L188" si="124">SUM(L189:L196)</f>
        <v>173485.55999999997</v>
      </c>
      <c r="M188" s="82">
        <f t="shared" si="96"/>
        <v>692198.95999999985</v>
      </c>
      <c r="N188" s="95">
        <f>SUM(N189:N196)</f>
        <v>9261090.5171999987</v>
      </c>
      <c r="O188" s="80">
        <f>SUM(O189:O196)</f>
        <v>8691399.1451999992</v>
      </c>
      <c r="P188" s="80">
        <f t="shared" ref="P188:Q188" si="125">SUM(P189:P196)</f>
        <v>9705465.7352999989</v>
      </c>
      <c r="Q188" s="80">
        <f t="shared" si="125"/>
        <v>9705465.7352999989</v>
      </c>
      <c r="R188" s="82">
        <f t="shared" si="97"/>
        <v>37363421.132999994</v>
      </c>
      <c r="S188" s="96">
        <f>'2026'!T188</f>
        <v>3019815.8563999999</v>
      </c>
      <c r="T188" s="80">
        <f>Q188/3</f>
        <v>3235155.2450999995</v>
      </c>
      <c r="U188" s="98">
        <f>R188+S188-T188</f>
        <v>37148081.744299993</v>
      </c>
    </row>
    <row r="189" spans="1:21" ht="40.5" customHeight="1">
      <c r="A189" s="36"/>
      <c r="B189" s="16" t="s">
        <v>328</v>
      </c>
      <c r="C189" s="16" t="s">
        <v>329</v>
      </c>
      <c r="D189" s="42" t="s">
        <v>175</v>
      </c>
      <c r="E189" s="95">
        <v>70.260000000000005</v>
      </c>
      <c r="F189" s="80">
        <v>74.14</v>
      </c>
      <c r="G189" s="80">
        <v>53.54</v>
      </c>
      <c r="H189" s="80">
        <v>55.69</v>
      </c>
      <c r="I189" s="100">
        <v>20996.44</v>
      </c>
      <c r="J189" s="100">
        <v>19282.830000000002</v>
      </c>
      <c r="K189" s="100">
        <v>18921.75</v>
      </c>
      <c r="L189" s="100">
        <v>18921.75</v>
      </c>
      <c r="M189" s="82">
        <f t="shared" si="96"/>
        <v>78122.77</v>
      </c>
      <c r="N189" s="96">
        <f t="shared" ref="N189:N196" si="126">I189*(E189-G189)</f>
        <v>351060.47680000012</v>
      </c>
      <c r="O189" s="101">
        <f t="shared" ref="O189:O196" si="127">J189*(E189-G189)</f>
        <v>322408.91760000016</v>
      </c>
      <c r="P189" s="101">
        <f t="shared" ref="P189:P196" si="128">(F189-H189)*K189</f>
        <v>349106.28750000003</v>
      </c>
      <c r="Q189" s="101">
        <f t="shared" ref="Q189:Q196" si="129">(F189-H189)*L189</f>
        <v>349106.28750000003</v>
      </c>
      <c r="R189" s="82">
        <f t="shared" si="97"/>
        <v>1371681.9694000005</v>
      </c>
      <c r="S189" s="96">
        <f>'2026'!T189</f>
        <v>0</v>
      </c>
      <c r="T189" s="97"/>
      <c r="U189" s="98"/>
    </row>
    <row r="190" spans="1:21" ht="30.75" customHeight="1">
      <c r="A190" s="36"/>
      <c r="B190" s="16" t="s">
        <v>328</v>
      </c>
      <c r="C190" s="16" t="s">
        <v>330</v>
      </c>
      <c r="D190" s="42" t="s">
        <v>144</v>
      </c>
      <c r="E190" s="95">
        <v>97.33</v>
      </c>
      <c r="F190" s="80">
        <v>101.85</v>
      </c>
      <c r="G190" s="80">
        <v>53.23</v>
      </c>
      <c r="H190" s="80">
        <v>55.36</v>
      </c>
      <c r="I190" s="100">
        <v>51396.479999999996</v>
      </c>
      <c r="J190" s="100">
        <v>46101.54</v>
      </c>
      <c r="K190" s="100">
        <v>50168</v>
      </c>
      <c r="L190" s="100">
        <v>50168</v>
      </c>
      <c r="M190" s="82">
        <f t="shared" si="96"/>
        <v>197834.02</v>
      </c>
      <c r="N190" s="96">
        <f t="shared" si="126"/>
        <v>2266584.7679999997</v>
      </c>
      <c r="O190" s="101">
        <f t="shared" si="127"/>
        <v>2033077.9140000001</v>
      </c>
      <c r="P190" s="101">
        <f t="shared" si="128"/>
        <v>2332310.3199999998</v>
      </c>
      <c r="Q190" s="101">
        <f t="shared" si="129"/>
        <v>2332310.3199999998</v>
      </c>
      <c r="R190" s="82">
        <f t="shared" si="97"/>
        <v>8964283.3220000006</v>
      </c>
      <c r="S190" s="96">
        <f>'2026'!T190</f>
        <v>0</v>
      </c>
      <c r="T190" s="97"/>
      <c r="U190" s="98"/>
    </row>
    <row r="191" spans="1:21" ht="30.75" customHeight="1">
      <c r="A191" s="36"/>
      <c r="B191" s="16" t="s">
        <v>328</v>
      </c>
      <c r="C191" s="16" t="s">
        <v>329</v>
      </c>
      <c r="D191" s="42" t="s">
        <v>145</v>
      </c>
      <c r="E191" s="95">
        <v>112</v>
      </c>
      <c r="F191" s="80">
        <v>117.2</v>
      </c>
      <c r="G191" s="80">
        <v>49.68</v>
      </c>
      <c r="H191" s="80">
        <v>51.67</v>
      </c>
      <c r="I191" s="100">
        <v>64506.119999999995</v>
      </c>
      <c r="J191" s="100">
        <v>59750.559999999998</v>
      </c>
      <c r="K191" s="100">
        <v>62682</v>
      </c>
      <c r="L191" s="100">
        <v>62682</v>
      </c>
      <c r="M191" s="82">
        <f t="shared" si="96"/>
        <v>249620.68</v>
      </c>
      <c r="N191" s="96">
        <f t="shared" si="126"/>
        <v>4020021.3983999998</v>
      </c>
      <c r="O191" s="101">
        <f t="shared" si="127"/>
        <v>3723654.8991999999</v>
      </c>
      <c r="P191" s="101">
        <f t="shared" si="128"/>
        <v>4107551.46</v>
      </c>
      <c r="Q191" s="101">
        <f t="shared" si="129"/>
        <v>4107551.46</v>
      </c>
      <c r="R191" s="82">
        <f t="shared" si="97"/>
        <v>15958779.217599999</v>
      </c>
      <c r="S191" s="96">
        <f>'2026'!T191</f>
        <v>0</v>
      </c>
      <c r="T191" s="97"/>
      <c r="U191" s="98"/>
    </row>
    <row r="192" spans="1:21" ht="30.75" customHeight="1">
      <c r="A192" s="36"/>
      <c r="B192" s="16" t="s">
        <v>328</v>
      </c>
      <c r="C192" s="16" t="s">
        <v>281</v>
      </c>
      <c r="D192" s="42" t="s">
        <v>145</v>
      </c>
      <c r="E192" s="95">
        <v>178.38</v>
      </c>
      <c r="F192" s="80">
        <v>192.65</v>
      </c>
      <c r="G192" s="80">
        <v>49.68</v>
      </c>
      <c r="H192" s="80">
        <v>51.67</v>
      </c>
      <c r="I192" s="100">
        <v>3523.78</v>
      </c>
      <c r="J192" s="100">
        <v>3523.78</v>
      </c>
      <c r="K192" s="104">
        <v>3523.78</v>
      </c>
      <c r="L192" s="104">
        <v>3523.78</v>
      </c>
      <c r="M192" s="82">
        <f t="shared" si="96"/>
        <v>14095.12</v>
      </c>
      <c r="N192" s="96">
        <f t="shared" si="126"/>
        <v>453510.48599999998</v>
      </c>
      <c r="O192" s="101">
        <f t="shared" si="127"/>
        <v>453510.48599999998</v>
      </c>
      <c r="P192" s="101">
        <f t="shared" si="128"/>
        <v>496782.50440000009</v>
      </c>
      <c r="Q192" s="101">
        <f t="shared" si="129"/>
        <v>496782.50440000009</v>
      </c>
      <c r="R192" s="82">
        <f t="shared" si="97"/>
        <v>1900585.9808</v>
      </c>
      <c r="S192" s="96">
        <f>'2026'!T192</f>
        <v>0</v>
      </c>
      <c r="T192" s="97"/>
      <c r="U192" s="98"/>
    </row>
    <row r="193" spans="1:21" ht="30.75" customHeight="1">
      <c r="A193" s="36"/>
      <c r="B193" s="16" t="s">
        <v>328</v>
      </c>
      <c r="C193" s="16" t="s">
        <v>387</v>
      </c>
      <c r="D193" s="42" t="s">
        <v>145</v>
      </c>
      <c r="E193" s="95">
        <v>178.38</v>
      </c>
      <c r="F193" s="80">
        <v>192.65</v>
      </c>
      <c r="G193" s="80">
        <v>46.22</v>
      </c>
      <c r="H193" s="80">
        <v>48.06</v>
      </c>
      <c r="I193" s="100">
        <v>5470.61</v>
      </c>
      <c r="J193" s="100">
        <v>5470.61</v>
      </c>
      <c r="K193" s="107">
        <v>5470.61</v>
      </c>
      <c r="L193" s="107">
        <v>5470.61</v>
      </c>
      <c r="M193" s="82">
        <f t="shared" si="96"/>
        <v>21882.44</v>
      </c>
      <c r="N193" s="96">
        <f t="shared" si="126"/>
        <v>722995.81759999995</v>
      </c>
      <c r="O193" s="101">
        <f t="shared" si="127"/>
        <v>722995.81759999995</v>
      </c>
      <c r="P193" s="101">
        <f t="shared" si="128"/>
        <v>790995.49989999994</v>
      </c>
      <c r="Q193" s="101">
        <f t="shared" si="129"/>
        <v>790995.49989999994</v>
      </c>
      <c r="R193" s="82">
        <f t="shared" si="97"/>
        <v>3027982.6349999998</v>
      </c>
      <c r="S193" s="96">
        <f>'2026'!T193</f>
        <v>0</v>
      </c>
      <c r="T193" s="97"/>
      <c r="U193" s="98"/>
    </row>
    <row r="194" spans="1:21" ht="69" customHeight="1">
      <c r="A194" s="36"/>
      <c r="B194" s="16" t="s">
        <v>328</v>
      </c>
      <c r="C194" s="16" t="s">
        <v>388</v>
      </c>
      <c r="D194" s="42" t="s">
        <v>144</v>
      </c>
      <c r="E194" s="95">
        <v>93.65</v>
      </c>
      <c r="F194" s="80">
        <v>101.14</v>
      </c>
      <c r="G194" s="80">
        <v>48.27</v>
      </c>
      <c r="H194" s="80">
        <v>50.2</v>
      </c>
      <c r="I194" s="100">
        <v>17274.21</v>
      </c>
      <c r="J194" s="100">
        <v>17274.21</v>
      </c>
      <c r="K194" s="107">
        <v>17274.21</v>
      </c>
      <c r="L194" s="107">
        <v>17274.21</v>
      </c>
      <c r="M194" s="82">
        <f t="shared" si="96"/>
        <v>69096.84</v>
      </c>
      <c r="N194" s="96">
        <f t="shared" si="126"/>
        <v>783903.64980000001</v>
      </c>
      <c r="O194" s="101">
        <f t="shared" si="127"/>
        <v>783903.64980000001</v>
      </c>
      <c r="P194" s="101">
        <f t="shared" si="128"/>
        <v>879948.25739999989</v>
      </c>
      <c r="Q194" s="101">
        <f t="shared" si="129"/>
        <v>879948.25739999989</v>
      </c>
      <c r="R194" s="82">
        <f t="shared" si="97"/>
        <v>3327703.8144</v>
      </c>
      <c r="S194" s="96">
        <f>'2026'!T194</f>
        <v>0</v>
      </c>
      <c r="T194" s="97"/>
      <c r="U194" s="98"/>
    </row>
    <row r="195" spans="1:21" ht="30.75" customHeight="1">
      <c r="A195" s="36"/>
      <c r="B195" s="16" t="s">
        <v>328</v>
      </c>
      <c r="C195" s="16" t="s">
        <v>387</v>
      </c>
      <c r="D195" s="42" t="s">
        <v>144</v>
      </c>
      <c r="E195" s="95">
        <v>93.65</v>
      </c>
      <c r="F195" s="80">
        <v>101.14</v>
      </c>
      <c r="G195" s="80">
        <v>51.67</v>
      </c>
      <c r="H195" s="80">
        <v>53.73</v>
      </c>
      <c r="I195" s="100">
        <v>14295.21</v>
      </c>
      <c r="J195" s="100">
        <v>14295.21</v>
      </c>
      <c r="K195" s="107">
        <v>14295.21</v>
      </c>
      <c r="L195" s="107">
        <v>14295.21</v>
      </c>
      <c r="M195" s="82">
        <f t="shared" si="96"/>
        <v>57180.84</v>
      </c>
      <c r="N195" s="96">
        <f t="shared" si="126"/>
        <v>600112.91580000008</v>
      </c>
      <c r="O195" s="101">
        <f t="shared" si="127"/>
        <v>600112.91580000008</v>
      </c>
      <c r="P195" s="101">
        <f t="shared" si="128"/>
        <v>677735.90610000002</v>
      </c>
      <c r="Q195" s="101">
        <f t="shared" si="129"/>
        <v>677735.90610000002</v>
      </c>
      <c r="R195" s="82">
        <f t="shared" si="97"/>
        <v>2555697.6438000002</v>
      </c>
      <c r="S195" s="96">
        <f>'2026'!T195</f>
        <v>0</v>
      </c>
      <c r="T195" s="97"/>
      <c r="U195" s="98"/>
    </row>
    <row r="196" spans="1:21" ht="30.75" customHeight="1">
      <c r="A196" s="36"/>
      <c r="B196" s="16" t="s">
        <v>328</v>
      </c>
      <c r="C196" s="16" t="s">
        <v>331</v>
      </c>
      <c r="D196" s="42" t="s">
        <v>144</v>
      </c>
      <c r="E196" s="95">
        <v>101.7</v>
      </c>
      <c r="F196" s="80">
        <v>109.83</v>
      </c>
      <c r="G196" s="80">
        <v>46.22</v>
      </c>
      <c r="H196" s="80">
        <v>48.06</v>
      </c>
      <c r="I196" s="100">
        <v>1133.76</v>
      </c>
      <c r="J196" s="100">
        <v>932.49</v>
      </c>
      <c r="K196" s="100">
        <v>1150</v>
      </c>
      <c r="L196" s="100">
        <v>1150</v>
      </c>
      <c r="M196" s="82">
        <f t="shared" ref="M196:M253" si="130">I196+J196+K196+L196</f>
        <v>4366.25</v>
      </c>
      <c r="N196" s="96">
        <f t="shared" si="126"/>
        <v>62901.004800000002</v>
      </c>
      <c r="O196" s="101">
        <f t="shared" si="127"/>
        <v>51734.545200000008</v>
      </c>
      <c r="P196" s="101">
        <f t="shared" si="128"/>
        <v>71035.5</v>
      </c>
      <c r="Q196" s="101">
        <f t="shared" si="129"/>
        <v>71035.5</v>
      </c>
      <c r="R196" s="82">
        <f t="shared" ref="R196:R253" si="131">N196+O196+P196+Q196</f>
        <v>256706.55000000002</v>
      </c>
      <c r="S196" s="96">
        <f>'2026'!T196</f>
        <v>0</v>
      </c>
      <c r="T196" s="97"/>
      <c r="U196" s="98"/>
    </row>
    <row r="197" spans="1:21" ht="30.75" customHeight="1">
      <c r="A197" s="36" t="s">
        <v>304</v>
      </c>
      <c r="B197" s="37" t="s">
        <v>305</v>
      </c>
      <c r="C197" s="16"/>
      <c r="D197" s="42"/>
      <c r="E197" s="183"/>
      <c r="F197" s="184"/>
      <c r="G197" s="184"/>
      <c r="H197" s="184"/>
      <c r="I197" s="100">
        <f t="shared" ref="I197:J197" si="132">SUM(I198:I201)</f>
        <v>24308.606</v>
      </c>
      <c r="J197" s="100">
        <f t="shared" si="132"/>
        <v>23670.790999999997</v>
      </c>
      <c r="K197" s="103">
        <f t="shared" ref="K197:L197" si="133">SUM(K198:K201)</f>
        <v>30094</v>
      </c>
      <c r="L197" s="103">
        <f t="shared" si="133"/>
        <v>30094</v>
      </c>
      <c r="M197" s="82">
        <f t="shared" si="130"/>
        <v>108167.397</v>
      </c>
      <c r="N197" s="96">
        <f>SUM(N198:N201)</f>
        <v>4124767.3972999998</v>
      </c>
      <c r="O197" s="101">
        <f>SUM(O198:O201)</f>
        <v>4007229.0204100003</v>
      </c>
      <c r="P197" s="101">
        <f t="shared" ref="P197:Q197" si="134">SUM(P198:P201)</f>
        <v>5591063.0699999994</v>
      </c>
      <c r="Q197" s="101">
        <f t="shared" si="134"/>
        <v>5591063.0699999994</v>
      </c>
      <c r="R197" s="82">
        <f t="shared" si="131"/>
        <v>19314122.557709999</v>
      </c>
      <c r="S197" s="96">
        <f>'2026'!T197</f>
        <v>1703445.7083333333</v>
      </c>
      <c r="T197" s="97">
        <f>Q197/3</f>
        <v>1863687.6899999997</v>
      </c>
      <c r="U197" s="98">
        <f>R197+S197-T197</f>
        <v>19153880.57604333</v>
      </c>
    </row>
    <row r="198" spans="1:21" ht="30.75" customHeight="1">
      <c r="A198" s="36"/>
      <c r="B198" s="16" t="s">
        <v>61</v>
      </c>
      <c r="C198" s="16" t="s">
        <v>15</v>
      </c>
      <c r="D198" s="42" t="s">
        <v>144</v>
      </c>
      <c r="E198" s="95">
        <v>202.81</v>
      </c>
      <c r="F198" s="80">
        <v>219.03</v>
      </c>
      <c r="G198" s="80">
        <v>59.16</v>
      </c>
      <c r="H198" s="80">
        <v>61.52</v>
      </c>
      <c r="I198" s="100">
        <v>9413.7340000000004</v>
      </c>
      <c r="J198" s="100">
        <v>9065.5669999999991</v>
      </c>
      <c r="K198" s="100">
        <v>9780</v>
      </c>
      <c r="L198" s="100">
        <v>9780</v>
      </c>
      <c r="M198" s="82">
        <f t="shared" si="130"/>
        <v>38039.300999999999</v>
      </c>
      <c r="N198" s="96">
        <f>I198*(E198-G198)</f>
        <v>1352282.8891</v>
      </c>
      <c r="O198" s="101">
        <f>J198*(E198-G198)</f>
        <v>1302268.69955</v>
      </c>
      <c r="P198" s="101">
        <f>(F198-H198)*K198</f>
        <v>1540447.7999999998</v>
      </c>
      <c r="Q198" s="101">
        <f>(F198-H198)*L198</f>
        <v>1540447.7999999998</v>
      </c>
      <c r="R198" s="82">
        <f t="shared" si="131"/>
        <v>5735447.1886499999</v>
      </c>
      <c r="S198" s="96">
        <f>'2026'!T198</f>
        <v>0</v>
      </c>
      <c r="T198" s="97"/>
      <c r="U198" s="98"/>
    </row>
    <row r="199" spans="1:21" ht="30.75" customHeight="1">
      <c r="A199" s="36"/>
      <c r="B199" s="16" t="s">
        <v>61</v>
      </c>
      <c r="C199" s="16" t="s">
        <v>15</v>
      </c>
      <c r="D199" s="42" t="s">
        <v>145</v>
      </c>
      <c r="E199" s="95">
        <v>277.36</v>
      </c>
      <c r="F199" s="80">
        <v>299.55</v>
      </c>
      <c r="G199" s="80">
        <v>72.709999999999994</v>
      </c>
      <c r="H199" s="80">
        <v>75.62</v>
      </c>
      <c r="I199" s="100">
        <v>6289.9259999999995</v>
      </c>
      <c r="J199" s="100">
        <v>5864.1149999999998</v>
      </c>
      <c r="K199" s="100">
        <v>7015.75</v>
      </c>
      <c r="L199" s="100">
        <v>7015.75</v>
      </c>
      <c r="M199" s="82">
        <f t="shared" si="130"/>
        <v>26185.540999999997</v>
      </c>
      <c r="N199" s="96">
        <f>I199*(E199-G199)</f>
        <v>1287233.3559000001</v>
      </c>
      <c r="O199" s="101">
        <f>J199*(E199-G199)</f>
        <v>1200091.1347500002</v>
      </c>
      <c r="P199" s="101">
        <f>(F199-H199)*K199</f>
        <v>1571036.8975</v>
      </c>
      <c r="Q199" s="101">
        <f>(F199-H199)*L199</f>
        <v>1571036.8975</v>
      </c>
      <c r="R199" s="82">
        <f t="shared" si="131"/>
        <v>5629398.28565</v>
      </c>
      <c r="S199" s="96">
        <f>'2026'!T199</f>
        <v>0</v>
      </c>
      <c r="T199" s="97"/>
      <c r="U199" s="98"/>
    </row>
    <row r="200" spans="1:21" ht="30.75" customHeight="1">
      <c r="A200" s="36"/>
      <c r="B200" s="16" t="s">
        <v>60</v>
      </c>
      <c r="C200" s="16" t="s">
        <v>98</v>
      </c>
      <c r="D200" s="42" t="s">
        <v>144</v>
      </c>
      <c r="E200" s="95">
        <v>184.19</v>
      </c>
      <c r="F200" s="80">
        <v>198.92</v>
      </c>
      <c r="G200" s="80">
        <v>45.76</v>
      </c>
      <c r="H200" s="80">
        <v>47.59</v>
      </c>
      <c r="I200" s="100">
        <v>4130.38</v>
      </c>
      <c r="J200" s="100">
        <v>4254.8419999999996</v>
      </c>
      <c r="K200" s="100">
        <v>6773.75</v>
      </c>
      <c r="L200" s="100">
        <v>6773.75</v>
      </c>
      <c r="M200" s="82">
        <f t="shared" si="130"/>
        <v>21932.722000000002</v>
      </c>
      <c r="N200" s="96">
        <f>I200*(E200-G200)</f>
        <v>571768.50340000005</v>
      </c>
      <c r="O200" s="101">
        <f>J200*(E200-G200)</f>
        <v>588997.77805999992</v>
      </c>
      <c r="P200" s="101">
        <f>(F200-H200)*K200</f>
        <v>1025071.5874999999</v>
      </c>
      <c r="Q200" s="101">
        <f>(F200-H200)*L200</f>
        <v>1025071.5874999999</v>
      </c>
      <c r="R200" s="82">
        <f t="shared" si="131"/>
        <v>3210909.4564599996</v>
      </c>
      <c r="S200" s="96">
        <f>'2026'!T200</f>
        <v>0</v>
      </c>
      <c r="T200" s="97"/>
      <c r="U200" s="98"/>
    </row>
    <row r="201" spans="1:21" ht="30.75" customHeight="1">
      <c r="A201" s="36"/>
      <c r="B201" s="16" t="s">
        <v>60</v>
      </c>
      <c r="C201" s="16" t="s">
        <v>98</v>
      </c>
      <c r="D201" s="42" t="s">
        <v>145</v>
      </c>
      <c r="E201" s="95">
        <v>265.36</v>
      </c>
      <c r="F201" s="80">
        <v>286.58999999999997</v>
      </c>
      <c r="G201" s="80">
        <v>61.21</v>
      </c>
      <c r="H201" s="80">
        <v>63.66</v>
      </c>
      <c r="I201" s="100">
        <v>4474.5659999999998</v>
      </c>
      <c r="J201" s="100">
        <v>4486.2669999999998</v>
      </c>
      <c r="K201" s="100">
        <v>6524.5</v>
      </c>
      <c r="L201" s="100">
        <v>6524.5</v>
      </c>
      <c r="M201" s="82">
        <f t="shared" si="130"/>
        <v>22009.832999999999</v>
      </c>
      <c r="N201" s="96">
        <f>I201*(E201-G201)</f>
        <v>913482.64890000003</v>
      </c>
      <c r="O201" s="101">
        <f>J201*(E201-G201)</f>
        <v>915871.40804999997</v>
      </c>
      <c r="P201" s="101">
        <f>(F201-H201)*K201</f>
        <v>1454506.7849999999</v>
      </c>
      <c r="Q201" s="101">
        <f>(F201-H201)*L201</f>
        <v>1454506.7849999999</v>
      </c>
      <c r="R201" s="82">
        <f t="shared" si="131"/>
        <v>4738367.6269500004</v>
      </c>
      <c r="S201" s="96">
        <f>'2026'!T201</f>
        <v>0</v>
      </c>
      <c r="T201" s="97"/>
      <c r="U201" s="98"/>
    </row>
    <row r="202" spans="1:21" ht="30.75" customHeight="1">
      <c r="A202" s="36" t="s">
        <v>96</v>
      </c>
      <c r="B202" s="37" t="s">
        <v>95</v>
      </c>
      <c r="C202" s="16"/>
      <c r="D202" s="42"/>
      <c r="E202" s="183"/>
      <c r="F202" s="184"/>
      <c r="G202" s="184"/>
      <c r="H202" s="184"/>
      <c r="I202" s="100">
        <f t="shared" ref="I202:J202" si="135">SUM(I203:I204)</f>
        <v>16492.32</v>
      </c>
      <c r="J202" s="100">
        <f t="shared" si="135"/>
        <v>16312.993999999999</v>
      </c>
      <c r="K202" s="103">
        <f t="shared" ref="K202:L202" si="136">SUM(K203:K204)</f>
        <v>14229.75</v>
      </c>
      <c r="L202" s="103">
        <f t="shared" si="136"/>
        <v>14229.75</v>
      </c>
      <c r="M202" s="82">
        <f t="shared" si="130"/>
        <v>61264.813999999998</v>
      </c>
      <c r="N202" s="96">
        <f>SUM(N203:N204)</f>
        <v>1211565.1848599997</v>
      </c>
      <c r="O202" s="101">
        <f>SUM(O203:O204)</f>
        <v>1197657.7502999995</v>
      </c>
      <c r="P202" s="101">
        <f t="shared" ref="P202:Q202" si="137">SUM(P203:P204)</f>
        <v>1101283.9249999998</v>
      </c>
      <c r="Q202" s="101">
        <f t="shared" si="137"/>
        <v>1101283.9249999998</v>
      </c>
      <c r="R202" s="82">
        <f t="shared" si="131"/>
        <v>4611790.7851599986</v>
      </c>
      <c r="S202" s="96">
        <f>'2026'!T202</f>
        <v>333982.02499999991</v>
      </c>
      <c r="T202" s="97">
        <f>Q202/3</f>
        <v>367094.6416666666</v>
      </c>
      <c r="U202" s="98">
        <f>R202+S202-T202</f>
        <v>4578678.1684933314</v>
      </c>
    </row>
    <row r="203" spans="1:21" ht="45.75" customHeight="1">
      <c r="A203" s="36"/>
      <c r="B203" s="16" t="s">
        <v>332</v>
      </c>
      <c r="C203" s="16" t="s">
        <v>333</v>
      </c>
      <c r="D203" s="42" t="s">
        <v>144</v>
      </c>
      <c r="E203" s="95">
        <v>164.45</v>
      </c>
      <c r="F203" s="80">
        <v>172.09</v>
      </c>
      <c r="G203" s="80">
        <v>102.29</v>
      </c>
      <c r="H203" s="80">
        <v>106.38</v>
      </c>
      <c r="I203" s="100">
        <v>9839.8369999999995</v>
      </c>
      <c r="J203" s="100">
        <v>9759.030999999999</v>
      </c>
      <c r="K203" s="100">
        <v>10039</v>
      </c>
      <c r="L203" s="100">
        <v>10039</v>
      </c>
      <c r="M203" s="82">
        <f t="shared" si="130"/>
        <v>39676.868000000002</v>
      </c>
      <c r="N203" s="96">
        <f>I203*(E203-G203)</f>
        <v>611644.26791999978</v>
      </c>
      <c r="O203" s="101">
        <f>J203*(E203-G203)</f>
        <v>606621.36695999978</v>
      </c>
      <c r="P203" s="101">
        <f>(F203-H203)*K203</f>
        <v>659662.69000000006</v>
      </c>
      <c r="Q203" s="101">
        <f>(F203-H203)*L203</f>
        <v>659662.69000000006</v>
      </c>
      <c r="R203" s="82">
        <f t="shared" si="131"/>
        <v>2537591.0148799997</v>
      </c>
      <c r="S203" s="96">
        <f>'2026'!T203</f>
        <v>0</v>
      </c>
      <c r="T203" s="97"/>
      <c r="U203" s="98"/>
    </row>
    <row r="204" spans="1:21" ht="45.75" customHeight="1">
      <c r="A204" s="36"/>
      <c r="B204" s="16" t="s">
        <v>332</v>
      </c>
      <c r="C204" s="16" t="s">
        <v>333</v>
      </c>
      <c r="D204" s="42" t="s">
        <v>145</v>
      </c>
      <c r="E204" s="95">
        <v>290.01</v>
      </c>
      <c r="F204" s="80">
        <v>313.20999999999998</v>
      </c>
      <c r="G204" s="80">
        <v>199.83</v>
      </c>
      <c r="H204" s="80">
        <v>207.83</v>
      </c>
      <c r="I204" s="100">
        <v>6652.4830000000002</v>
      </c>
      <c r="J204" s="100">
        <v>6553.9629999999997</v>
      </c>
      <c r="K204" s="100">
        <v>4190.75</v>
      </c>
      <c r="L204" s="100">
        <v>4190.75</v>
      </c>
      <c r="M204" s="82">
        <f t="shared" si="130"/>
        <v>21587.946</v>
      </c>
      <c r="N204" s="96">
        <f>I204*(E204-G204)</f>
        <v>599920.91693999991</v>
      </c>
      <c r="O204" s="101">
        <f>J204*(E204-G204)</f>
        <v>591036.38333999983</v>
      </c>
      <c r="P204" s="101">
        <f>(F204-H204)*K204</f>
        <v>441621.23499999987</v>
      </c>
      <c r="Q204" s="101">
        <f>(F204-H204)*L204</f>
        <v>441621.23499999987</v>
      </c>
      <c r="R204" s="82">
        <f t="shared" si="131"/>
        <v>2074199.7702799994</v>
      </c>
      <c r="S204" s="96">
        <f>'2026'!T204</f>
        <v>0</v>
      </c>
      <c r="T204" s="97"/>
      <c r="U204" s="98"/>
    </row>
    <row r="205" spans="1:21" ht="30.75" customHeight="1">
      <c r="A205" s="36" t="s">
        <v>94</v>
      </c>
      <c r="B205" s="37" t="s">
        <v>93</v>
      </c>
      <c r="C205" s="16"/>
      <c r="D205" s="42"/>
      <c r="E205" s="183"/>
      <c r="F205" s="184"/>
      <c r="G205" s="184"/>
      <c r="H205" s="184"/>
      <c r="I205" s="100">
        <f t="shared" ref="I205:L205" si="138">SUM(I206)</f>
        <v>4323.857</v>
      </c>
      <c r="J205" s="100">
        <f t="shared" si="138"/>
        <v>4582.2860000000001</v>
      </c>
      <c r="K205" s="103">
        <f t="shared" si="138"/>
        <v>5600</v>
      </c>
      <c r="L205" s="103">
        <f t="shared" si="138"/>
        <v>4707</v>
      </c>
      <c r="M205" s="82">
        <f t="shared" si="130"/>
        <v>19213.143</v>
      </c>
      <c r="N205" s="95">
        <f>SUM(N206)</f>
        <v>148265.05653000003</v>
      </c>
      <c r="O205" s="80">
        <f>SUM(O206)</f>
        <v>157126.58694000004</v>
      </c>
      <c r="P205" s="80">
        <f t="shared" ref="P205:Q205" si="139">SUM(P206)</f>
        <v>202943.99999999997</v>
      </c>
      <c r="Q205" s="80">
        <f t="shared" si="139"/>
        <v>170581.67999999996</v>
      </c>
      <c r="R205" s="82">
        <f t="shared" si="131"/>
        <v>678917.32346999994</v>
      </c>
      <c r="S205" s="96">
        <f>'2026'!T205</f>
        <v>53801.010000000009</v>
      </c>
      <c r="T205" s="97">
        <f>Q205/3</f>
        <v>56860.55999999999</v>
      </c>
      <c r="U205" s="98">
        <f>R205+S205-T205</f>
        <v>675857.77347000001</v>
      </c>
    </row>
    <row r="206" spans="1:21" ht="30.75" customHeight="1">
      <c r="A206" s="36"/>
      <c r="B206" s="16" t="s">
        <v>328</v>
      </c>
      <c r="C206" s="16" t="s">
        <v>334</v>
      </c>
      <c r="D206" s="42" t="s">
        <v>144</v>
      </c>
      <c r="E206" s="95">
        <v>87.9</v>
      </c>
      <c r="F206" s="80">
        <v>91.99</v>
      </c>
      <c r="G206" s="80">
        <v>53.61</v>
      </c>
      <c r="H206" s="80">
        <v>55.75</v>
      </c>
      <c r="I206" s="100">
        <v>4323.857</v>
      </c>
      <c r="J206" s="100">
        <v>4582.2860000000001</v>
      </c>
      <c r="K206" s="100">
        <v>5600</v>
      </c>
      <c r="L206" s="100">
        <v>4707</v>
      </c>
      <c r="M206" s="82">
        <f t="shared" si="130"/>
        <v>19213.143</v>
      </c>
      <c r="N206" s="96">
        <f>I206*(E206-G206)</f>
        <v>148265.05653000003</v>
      </c>
      <c r="O206" s="101">
        <f>J206*(E206-G206)</f>
        <v>157126.58694000004</v>
      </c>
      <c r="P206" s="101">
        <f>(F206-H206)*K206</f>
        <v>202943.99999999997</v>
      </c>
      <c r="Q206" s="101">
        <f>(F206-H206)*L206</f>
        <v>170581.67999999996</v>
      </c>
      <c r="R206" s="82">
        <f t="shared" si="131"/>
        <v>678917.32346999994</v>
      </c>
      <c r="S206" s="96">
        <f>'2026'!T206</f>
        <v>0</v>
      </c>
      <c r="T206" s="97"/>
      <c r="U206" s="98"/>
    </row>
    <row r="207" spans="1:21" ht="30.75" customHeight="1">
      <c r="A207" s="36" t="s">
        <v>206</v>
      </c>
      <c r="B207" s="37" t="s">
        <v>207</v>
      </c>
      <c r="C207" s="16"/>
      <c r="D207" s="42"/>
      <c r="E207" s="183"/>
      <c r="F207" s="184"/>
      <c r="G207" s="184"/>
      <c r="H207" s="184"/>
      <c r="I207" s="100">
        <f t="shared" ref="I207:J207" si="140">SUM(I208:I209)</f>
        <v>120707.23300000001</v>
      </c>
      <c r="J207" s="100">
        <f t="shared" si="140"/>
        <v>112662.666</v>
      </c>
      <c r="K207" s="103">
        <f t="shared" ref="K207:L207" si="141">SUM(K208:K209)</f>
        <v>98404.222999999998</v>
      </c>
      <c r="L207" s="103">
        <f t="shared" si="141"/>
        <v>107233.87599999999</v>
      </c>
      <c r="M207" s="82">
        <f t="shared" si="130"/>
        <v>439007.99799999996</v>
      </c>
      <c r="N207" s="96">
        <f>SUM(N208:N209)</f>
        <v>1192382.6662800002</v>
      </c>
      <c r="O207" s="101">
        <f>SUM(O208:O209)</f>
        <v>1112600.7336600001</v>
      </c>
      <c r="P207" s="101">
        <f t="shared" ref="P207:Q207" si="142">SUM(P208:P209)</f>
        <v>1143404.6401200003</v>
      </c>
      <c r="Q207" s="101">
        <f t="shared" si="142"/>
        <v>1160534.1669400004</v>
      </c>
      <c r="R207" s="82">
        <f t="shared" si="131"/>
        <v>4608922.2070000004</v>
      </c>
      <c r="S207" s="96">
        <f>'2026'!T207</f>
        <v>329081.70750000002</v>
      </c>
      <c r="T207" s="97">
        <f>Q207/3</f>
        <v>386844.72231333348</v>
      </c>
      <c r="U207" s="98">
        <f>R207+S207-T207</f>
        <v>4551159.1921866667</v>
      </c>
    </row>
    <row r="208" spans="1:21" ht="30.75" customHeight="1">
      <c r="A208" s="36"/>
      <c r="B208" s="16" t="s">
        <v>56</v>
      </c>
      <c r="C208" s="16" t="s">
        <v>208</v>
      </c>
      <c r="D208" s="42" t="s">
        <v>144</v>
      </c>
      <c r="E208" s="95">
        <v>48.5</v>
      </c>
      <c r="F208" s="80">
        <v>52.38</v>
      </c>
      <c r="G208" s="80">
        <v>48.5</v>
      </c>
      <c r="H208" s="80">
        <v>50.44</v>
      </c>
      <c r="I208" s="100">
        <v>60758.381000000001</v>
      </c>
      <c r="J208" s="100">
        <v>56724.971999999994</v>
      </c>
      <c r="K208" s="100">
        <v>48768.972999999998</v>
      </c>
      <c r="L208" s="100">
        <v>57598.625999999997</v>
      </c>
      <c r="M208" s="82">
        <f t="shared" si="130"/>
        <v>223850.95199999999</v>
      </c>
      <c r="N208" s="96">
        <f>I208*(E208-G208)</f>
        <v>0</v>
      </c>
      <c r="O208" s="101">
        <f>J208*(E208-G208)</f>
        <v>0</v>
      </c>
      <c r="P208" s="101">
        <f>(F208-H208)*K208</f>
        <v>94611.807620000225</v>
      </c>
      <c r="Q208" s="101">
        <f>(F208-H208)*L208</f>
        <v>111741.33444000027</v>
      </c>
      <c r="R208" s="82">
        <f t="shared" si="131"/>
        <v>206353.14206000051</v>
      </c>
      <c r="S208" s="96">
        <f>'2026'!T208</f>
        <v>0</v>
      </c>
      <c r="T208" s="97"/>
      <c r="U208" s="98"/>
    </row>
    <row r="209" spans="1:21" ht="30.75" customHeight="1">
      <c r="A209" s="36"/>
      <c r="B209" s="16" t="s">
        <v>56</v>
      </c>
      <c r="C209" s="16" t="s">
        <v>208</v>
      </c>
      <c r="D209" s="42" t="s">
        <v>145</v>
      </c>
      <c r="E209" s="95">
        <v>68.33</v>
      </c>
      <c r="F209" s="80">
        <v>71.510000000000005</v>
      </c>
      <c r="G209" s="80">
        <v>48.44</v>
      </c>
      <c r="H209" s="80">
        <v>50.38</v>
      </c>
      <c r="I209" s="100">
        <v>59948.852000000006</v>
      </c>
      <c r="J209" s="100">
        <v>55937.694000000003</v>
      </c>
      <c r="K209" s="100">
        <v>49635.25</v>
      </c>
      <c r="L209" s="100">
        <v>49635.25</v>
      </c>
      <c r="M209" s="82">
        <f t="shared" si="130"/>
        <v>215157.046</v>
      </c>
      <c r="N209" s="96">
        <f>I209*(E209-G209)</f>
        <v>1192382.6662800002</v>
      </c>
      <c r="O209" s="101">
        <f>J209*(E209-G209)</f>
        <v>1112600.7336600001</v>
      </c>
      <c r="P209" s="101">
        <f>(F209-H209)*K209</f>
        <v>1048792.8325</v>
      </c>
      <c r="Q209" s="101">
        <f>(F209-H209)*L209</f>
        <v>1048792.8325</v>
      </c>
      <c r="R209" s="82">
        <f t="shared" si="131"/>
        <v>4402569.06494</v>
      </c>
      <c r="S209" s="96">
        <f>'2026'!T209</f>
        <v>0</v>
      </c>
      <c r="T209" s="97"/>
      <c r="U209" s="98"/>
    </row>
    <row r="210" spans="1:21" ht="30.75" customHeight="1">
      <c r="A210" s="36" t="s">
        <v>209</v>
      </c>
      <c r="B210" s="37" t="s">
        <v>210</v>
      </c>
      <c r="C210" s="16"/>
      <c r="D210" s="42"/>
      <c r="E210" s="183"/>
      <c r="F210" s="184"/>
      <c r="G210" s="184"/>
      <c r="H210" s="184"/>
      <c r="I210" s="100">
        <f t="shared" ref="I210:J210" si="143">SUM(I211:I212)</f>
        <v>4981.2749999999996</v>
      </c>
      <c r="J210" s="100">
        <f t="shared" si="143"/>
        <v>4809.2469999999994</v>
      </c>
      <c r="K210" s="100">
        <f t="shared" ref="K210:L210" si="144">SUM(K211:K212)</f>
        <v>7289.5</v>
      </c>
      <c r="L210" s="100">
        <f t="shared" si="144"/>
        <v>7289.5</v>
      </c>
      <c r="M210" s="82">
        <f t="shared" si="130"/>
        <v>24369.521999999997</v>
      </c>
      <c r="N210" s="96">
        <f>SUM(N211:N212)</f>
        <v>1577113.5702999998</v>
      </c>
      <c r="O210" s="101">
        <f>SUM(O211:O212)</f>
        <v>1509676.6275200001</v>
      </c>
      <c r="P210" s="101">
        <f>SUM(P211:P212)</f>
        <v>2835698.1324999998</v>
      </c>
      <c r="Q210" s="101">
        <f t="shared" ref="Q210" si="145">SUM(Q211:Q212)</f>
        <v>2835698.1324999998</v>
      </c>
      <c r="R210" s="82">
        <f t="shared" si="131"/>
        <v>8758186.4628199991</v>
      </c>
      <c r="S210" s="96">
        <f>'2026'!T210</f>
        <v>902385.96499999997</v>
      </c>
      <c r="T210" s="97">
        <f>Q210/3</f>
        <v>945232.71083333332</v>
      </c>
      <c r="U210" s="98">
        <f>R210+S210-T210</f>
        <v>8715339.7169866655</v>
      </c>
    </row>
    <row r="211" spans="1:21" ht="30.75" customHeight="1">
      <c r="A211" s="36"/>
      <c r="B211" s="16" t="s">
        <v>42</v>
      </c>
      <c r="C211" s="16" t="s">
        <v>71</v>
      </c>
      <c r="D211" s="42" t="s">
        <v>144</v>
      </c>
      <c r="E211" s="95">
        <v>570.59</v>
      </c>
      <c r="F211" s="80">
        <v>597.11</v>
      </c>
      <c r="G211" s="80">
        <v>46.83</v>
      </c>
      <c r="H211" s="80">
        <v>48.7</v>
      </c>
      <c r="I211" s="100">
        <v>1991.1879999999996</v>
      </c>
      <c r="J211" s="100">
        <v>1884.835</v>
      </c>
      <c r="K211" s="100">
        <v>4070.75</v>
      </c>
      <c r="L211" s="100">
        <v>4070.75</v>
      </c>
      <c r="M211" s="82">
        <f t="shared" si="130"/>
        <v>12017.522999999999</v>
      </c>
      <c r="N211" s="96">
        <f>I211*(E211-G211)</f>
        <v>1042904.6268799998</v>
      </c>
      <c r="O211" s="101">
        <f>J211*(E211-G211)</f>
        <v>987201.17960000003</v>
      </c>
      <c r="P211" s="101">
        <f>(F211-H211)*K211</f>
        <v>2232440.0074999998</v>
      </c>
      <c r="Q211" s="101">
        <f>(F211-H211)*L211</f>
        <v>2232440.0074999998</v>
      </c>
      <c r="R211" s="82">
        <f t="shared" si="131"/>
        <v>6494985.8214800004</v>
      </c>
      <c r="S211" s="96">
        <f>'2026'!T211</f>
        <v>0</v>
      </c>
      <c r="T211" s="97"/>
      <c r="U211" s="98"/>
    </row>
    <row r="212" spans="1:21" ht="30.75" customHeight="1">
      <c r="A212" s="36"/>
      <c r="B212" s="16" t="s">
        <v>42</v>
      </c>
      <c r="C212" s="16" t="s">
        <v>71</v>
      </c>
      <c r="D212" s="42" t="s">
        <v>145</v>
      </c>
      <c r="E212" s="95">
        <v>217.14</v>
      </c>
      <c r="F212" s="80">
        <v>227.44</v>
      </c>
      <c r="G212" s="80">
        <v>38.479999999999997</v>
      </c>
      <c r="H212" s="80">
        <v>40.020000000000003</v>
      </c>
      <c r="I212" s="100">
        <v>2990.087</v>
      </c>
      <c r="J212" s="100">
        <v>2924.4119999999998</v>
      </c>
      <c r="K212" s="100">
        <v>3218.75</v>
      </c>
      <c r="L212" s="100">
        <v>3218.75</v>
      </c>
      <c r="M212" s="82">
        <f t="shared" si="130"/>
        <v>12351.999</v>
      </c>
      <c r="N212" s="96">
        <f>I212*(E212-G212)</f>
        <v>534208.94342000003</v>
      </c>
      <c r="O212" s="101">
        <f>J212*(E212-G212)</f>
        <v>522475.44791999995</v>
      </c>
      <c r="P212" s="101">
        <f>(F212-H212)*K212</f>
        <v>603258.125</v>
      </c>
      <c r="Q212" s="101">
        <f>(F212-H212)*L212</f>
        <v>603258.125</v>
      </c>
      <c r="R212" s="82">
        <f t="shared" si="131"/>
        <v>2263200.6413400001</v>
      </c>
      <c r="S212" s="96">
        <f>'2026'!T212</f>
        <v>0</v>
      </c>
      <c r="T212" s="97"/>
      <c r="U212" s="98"/>
    </row>
    <row r="213" spans="1:21" ht="30.75" customHeight="1">
      <c r="A213" s="36" t="s">
        <v>211</v>
      </c>
      <c r="B213" s="37" t="s">
        <v>212</v>
      </c>
      <c r="C213" s="16"/>
      <c r="D213" s="42"/>
      <c r="E213" s="183"/>
      <c r="F213" s="184"/>
      <c r="G213" s="184"/>
      <c r="H213" s="184"/>
      <c r="I213" s="100">
        <f t="shared" ref="I213:L213" si="146">SUM(I214)</f>
        <v>6380.982</v>
      </c>
      <c r="J213" s="100">
        <f t="shared" si="146"/>
        <v>5721.5110000000004</v>
      </c>
      <c r="K213" s="103">
        <f t="shared" si="146"/>
        <v>5303.5</v>
      </c>
      <c r="L213" s="103">
        <f t="shared" si="146"/>
        <v>5303.5</v>
      </c>
      <c r="M213" s="82">
        <f t="shared" si="130"/>
        <v>22709.493000000002</v>
      </c>
      <c r="N213" s="96">
        <f>SUM(N214)</f>
        <v>219122.92187999998</v>
      </c>
      <c r="O213" s="101">
        <f>SUM(O214)</f>
        <v>196476.68773999999</v>
      </c>
      <c r="P213" s="101">
        <f t="shared" ref="P213:Q213" si="147">SUM(P214)</f>
        <v>205033.31000000003</v>
      </c>
      <c r="Q213" s="101">
        <f t="shared" si="147"/>
        <v>205033.31000000003</v>
      </c>
      <c r="R213" s="82">
        <f t="shared" si="131"/>
        <v>825666.22962000011</v>
      </c>
      <c r="S213" s="96">
        <f>'2026'!T213</f>
        <v>60707.39666666666</v>
      </c>
      <c r="T213" s="97">
        <f>Q213/3</f>
        <v>68344.436666666676</v>
      </c>
      <c r="U213" s="98">
        <f>R213+S213-T213</f>
        <v>818029.18962000008</v>
      </c>
    </row>
    <row r="214" spans="1:21" ht="30.75" customHeight="1">
      <c r="A214" s="36"/>
      <c r="B214" s="16" t="s">
        <v>45</v>
      </c>
      <c r="C214" s="16" t="s">
        <v>91</v>
      </c>
      <c r="D214" s="42" t="s">
        <v>144</v>
      </c>
      <c r="E214" s="95">
        <v>73.86</v>
      </c>
      <c r="F214" s="80">
        <v>79.760000000000005</v>
      </c>
      <c r="G214" s="80">
        <v>39.520000000000003</v>
      </c>
      <c r="H214" s="80">
        <v>41.1</v>
      </c>
      <c r="I214" s="100">
        <v>6380.982</v>
      </c>
      <c r="J214" s="100">
        <v>5721.5110000000004</v>
      </c>
      <c r="K214" s="100">
        <v>5303.5</v>
      </c>
      <c r="L214" s="100">
        <v>5303.5</v>
      </c>
      <c r="M214" s="82">
        <f t="shared" si="130"/>
        <v>22709.493000000002</v>
      </c>
      <c r="N214" s="96">
        <f>I214*(E214-G214)</f>
        <v>219122.92187999998</v>
      </c>
      <c r="O214" s="101">
        <f>J214*(E214-G214)</f>
        <v>196476.68773999999</v>
      </c>
      <c r="P214" s="101">
        <f>(F214-H214)*K214</f>
        <v>205033.31000000003</v>
      </c>
      <c r="Q214" s="101">
        <f>(F214-H214)*L214</f>
        <v>205033.31000000003</v>
      </c>
      <c r="R214" s="82">
        <f t="shared" si="131"/>
        <v>825666.22962000011</v>
      </c>
      <c r="S214" s="96">
        <f>'2026'!T214</f>
        <v>0</v>
      </c>
      <c r="T214" s="97"/>
      <c r="U214" s="98"/>
    </row>
    <row r="215" spans="1:21" ht="30.75" customHeight="1">
      <c r="A215" s="36">
        <v>2911005590</v>
      </c>
      <c r="B215" s="37" t="s">
        <v>213</v>
      </c>
      <c r="C215" s="16"/>
      <c r="D215" s="42"/>
      <c r="E215" s="183"/>
      <c r="F215" s="184"/>
      <c r="G215" s="184"/>
      <c r="H215" s="184"/>
      <c r="I215" s="100">
        <f t="shared" ref="I215:L215" si="148">SUM(I216)</f>
        <v>25243.372000000003</v>
      </c>
      <c r="J215" s="100">
        <f t="shared" si="148"/>
        <v>26777.228000000003</v>
      </c>
      <c r="K215" s="103">
        <f t="shared" si="148"/>
        <v>25370.5</v>
      </c>
      <c r="L215" s="103">
        <f t="shared" si="148"/>
        <v>25370.5</v>
      </c>
      <c r="M215" s="82">
        <f t="shared" si="130"/>
        <v>102761.60000000001</v>
      </c>
      <c r="N215" s="95">
        <f>SUM(N216)</f>
        <v>503857.70511999988</v>
      </c>
      <c r="O215" s="80">
        <f>SUM(O216)</f>
        <v>534473.47087999992</v>
      </c>
      <c r="P215" s="80">
        <f t="shared" ref="P215:Q215" si="149">SUM(P216)</f>
        <v>633755.08999999973</v>
      </c>
      <c r="Q215" s="80">
        <f t="shared" si="149"/>
        <v>633755.08999999973</v>
      </c>
      <c r="R215" s="82">
        <f t="shared" si="131"/>
        <v>2305841.3559999992</v>
      </c>
      <c r="S215" s="96">
        <f>'2026'!T215</f>
        <v>168798.39333333328</v>
      </c>
      <c r="T215" s="80">
        <f>Q215/3</f>
        <v>211251.69666666657</v>
      </c>
      <c r="U215" s="98">
        <f>R215+S215-T215</f>
        <v>2263388.0526666655</v>
      </c>
    </row>
    <row r="216" spans="1:21" ht="30.75" customHeight="1">
      <c r="A216" s="36"/>
      <c r="B216" s="16" t="s">
        <v>92</v>
      </c>
      <c r="C216" s="16" t="s">
        <v>214</v>
      </c>
      <c r="D216" s="42" t="s">
        <v>144</v>
      </c>
      <c r="E216" s="95">
        <v>105.21</v>
      </c>
      <c r="F216" s="80">
        <v>113.63</v>
      </c>
      <c r="G216" s="80">
        <v>85.25</v>
      </c>
      <c r="H216" s="80">
        <v>88.65</v>
      </c>
      <c r="I216" s="100">
        <v>25243.372000000003</v>
      </c>
      <c r="J216" s="100">
        <v>26777.228000000003</v>
      </c>
      <c r="K216" s="100">
        <v>25370.5</v>
      </c>
      <c r="L216" s="100">
        <v>25370.5</v>
      </c>
      <c r="M216" s="82">
        <f t="shared" si="130"/>
        <v>102761.60000000001</v>
      </c>
      <c r="N216" s="96">
        <f>I216*(E216-G216)</f>
        <v>503857.70511999988</v>
      </c>
      <c r="O216" s="101">
        <f>J216*(E216-G216)</f>
        <v>534473.47087999992</v>
      </c>
      <c r="P216" s="101">
        <f>(F216-H216)*K216</f>
        <v>633755.08999999973</v>
      </c>
      <c r="Q216" s="101">
        <f>(F216-H216)*L216</f>
        <v>633755.08999999973</v>
      </c>
      <c r="R216" s="82">
        <f t="shared" si="131"/>
        <v>2305841.3559999992</v>
      </c>
      <c r="S216" s="96">
        <f>'2026'!T216</f>
        <v>0</v>
      </c>
      <c r="T216" s="97"/>
      <c r="U216" s="98"/>
    </row>
    <row r="217" spans="1:21" ht="30.75" customHeight="1">
      <c r="A217" s="36" t="s">
        <v>90</v>
      </c>
      <c r="B217" s="37" t="s">
        <v>89</v>
      </c>
      <c r="C217" s="16"/>
      <c r="D217" s="42"/>
      <c r="E217" s="183"/>
      <c r="F217" s="184"/>
      <c r="G217" s="184"/>
      <c r="H217" s="184"/>
      <c r="I217" s="100">
        <f t="shared" ref="I217" si="150">SUM(I218:I220)</f>
        <v>6170.0349999999999</v>
      </c>
      <c r="J217" s="100">
        <f>SUM(J218:J220)</f>
        <v>6626.6299999999992</v>
      </c>
      <c r="K217" s="103">
        <f t="shared" ref="K217:L217" si="151">SUM(K218:K220)</f>
        <v>5557</v>
      </c>
      <c r="L217" s="103">
        <f t="shared" si="151"/>
        <v>5558</v>
      </c>
      <c r="M217" s="82">
        <f t="shared" si="130"/>
        <v>23911.665000000001</v>
      </c>
      <c r="N217" s="95">
        <f>SUM(N218:N220)</f>
        <v>1331585.7761999997</v>
      </c>
      <c r="O217" s="80">
        <f>SUM(O218:O220)</f>
        <v>1449440.9276000001</v>
      </c>
      <c r="P217" s="80">
        <f t="shared" ref="P217:Q217" si="152">SUM(P218:P220)</f>
        <v>1247121.4100000001</v>
      </c>
      <c r="Q217" s="80">
        <f t="shared" si="152"/>
        <v>1247364.94</v>
      </c>
      <c r="R217" s="82">
        <f t="shared" si="131"/>
        <v>5275513.0537999999</v>
      </c>
      <c r="S217" s="96">
        <f>'2026'!T217</f>
        <v>396200.98666666663</v>
      </c>
      <c r="T217" s="80">
        <f>Q217/3</f>
        <v>415788.3133333333</v>
      </c>
      <c r="U217" s="98">
        <f>R217+S217-T217</f>
        <v>5255925.7271333328</v>
      </c>
    </row>
    <row r="218" spans="1:21" ht="37.5" customHeight="1">
      <c r="A218" s="36"/>
      <c r="B218" s="16" t="s">
        <v>293</v>
      </c>
      <c r="C218" s="16" t="s">
        <v>311</v>
      </c>
      <c r="D218" s="42" t="s">
        <v>175</v>
      </c>
      <c r="E218" s="95">
        <v>328.65</v>
      </c>
      <c r="F218" s="80">
        <v>343.93</v>
      </c>
      <c r="G218" s="80">
        <v>96.53</v>
      </c>
      <c r="H218" s="80">
        <v>100.4</v>
      </c>
      <c r="I218" s="100">
        <v>3587.1839999999993</v>
      </c>
      <c r="J218" s="100">
        <v>4032.268</v>
      </c>
      <c r="K218" s="100">
        <v>3310</v>
      </c>
      <c r="L218" s="100">
        <v>3310</v>
      </c>
      <c r="M218" s="82">
        <f t="shared" si="130"/>
        <v>14239.451999999999</v>
      </c>
      <c r="N218" s="96">
        <f>I218*(E218-G218)</f>
        <v>832657.1500799997</v>
      </c>
      <c r="O218" s="101">
        <f>J218*(E218-G218)</f>
        <v>935970.04815999989</v>
      </c>
      <c r="P218" s="101">
        <f>(F218-H218)*K218</f>
        <v>806084.3</v>
      </c>
      <c r="Q218" s="101">
        <f>(F218-H218)*L218</f>
        <v>806084.3</v>
      </c>
      <c r="R218" s="82">
        <f t="shared" si="131"/>
        <v>3380795.7982399995</v>
      </c>
      <c r="S218" s="96">
        <f>'2026'!T218</f>
        <v>0</v>
      </c>
      <c r="T218" s="97"/>
      <c r="U218" s="98"/>
    </row>
    <row r="219" spans="1:21" ht="37.5" customHeight="1">
      <c r="A219" s="36"/>
      <c r="B219" s="16" t="s">
        <v>293</v>
      </c>
      <c r="C219" s="16" t="s">
        <v>312</v>
      </c>
      <c r="D219" s="42" t="s">
        <v>175</v>
      </c>
      <c r="E219" s="95">
        <v>328.65</v>
      </c>
      <c r="F219" s="80">
        <v>343.93</v>
      </c>
      <c r="G219" s="80">
        <v>96.53</v>
      </c>
      <c r="H219" s="80">
        <v>100.4</v>
      </c>
      <c r="I219" s="100">
        <v>1512.6089999999999</v>
      </c>
      <c r="J219" s="100">
        <v>1650.4</v>
      </c>
      <c r="K219" s="100">
        <v>1167</v>
      </c>
      <c r="L219" s="100">
        <v>1168</v>
      </c>
      <c r="M219" s="82">
        <f t="shared" si="130"/>
        <v>5498.009</v>
      </c>
      <c r="N219" s="96">
        <f>I219*(E219-G219)</f>
        <v>351106.80107999995</v>
      </c>
      <c r="O219" s="101">
        <f>J219*(E219-G219)</f>
        <v>383090.848</v>
      </c>
      <c r="P219" s="101">
        <f>(F219-H219)*K219</f>
        <v>284199.51</v>
      </c>
      <c r="Q219" s="101">
        <f>(F219-H219)*L219</f>
        <v>284443.03999999998</v>
      </c>
      <c r="R219" s="82">
        <f t="shared" si="131"/>
        <v>1302840.1990799999</v>
      </c>
      <c r="S219" s="96">
        <f>'2026'!T219</f>
        <v>0</v>
      </c>
      <c r="T219" s="97"/>
      <c r="U219" s="98"/>
    </row>
    <row r="220" spans="1:21" ht="37.5" customHeight="1">
      <c r="A220" s="36"/>
      <c r="B220" s="16" t="s">
        <v>293</v>
      </c>
      <c r="C220" s="16" t="s">
        <v>313</v>
      </c>
      <c r="D220" s="42" t="s">
        <v>175</v>
      </c>
      <c r="E220" s="95">
        <v>243.9</v>
      </c>
      <c r="F220" s="80">
        <v>255.23</v>
      </c>
      <c r="G220" s="80">
        <v>105.78</v>
      </c>
      <c r="H220" s="80">
        <v>110.01</v>
      </c>
      <c r="I220" s="100">
        <v>1070.242</v>
      </c>
      <c r="J220" s="100">
        <v>943.96199999999999</v>
      </c>
      <c r="K220" s="100">
        <v>1080</v>
      </c>
      <c r="L220" s="100">
        <v>1080</v>
      </c>
      <c r="M220" s="82">
        <f t="shared" si="130"/>
        <v>4174.2039999999997</v>
      </c>
      <c r="N220" s="96">
        <f>I220*(E220-G220)</f>
        <v>147821.82504</v>
      </c>
      <c r="O220" s="101">
        <f>J220*(E220-G220)</f>
        <v>130380.03144000001</v>
      </c>
      <c r="P220" s="101">
        <f>(F220-H220)*K220</f>
        <v>156837.59999999998</v>
      </c>
      <c r="Q220" s="101">
        <f>(F220-H220)*L220</f>
        <v>156837.59999999998</v>
      </c>
      <c r="R220" s="82">
        <f t="shared" si="131"/>
        <v>591877.05648000003</v>
      </c>
      <c r="S220" s="96">
        <f>'2026'!T220</f>
        <v>0</v>
      </c>
      <c r="T220" s="97"/>
      <c r="U220" s="98"/>
    </row>
    <row r="221" spans="1:21" ht="30.75" customHeight="1">
      <c r="A221" s="36" t="s">
        <v>215</v>
      </c>
      <c r="B221" s="37" t="s">
        <v>216</v>
      </c>
      <c r="C221" s="16"/>
      <c r="D221" s="42"/>
      <c r="E221" s="183"/>
      <c r="F221" s="184"/>
      <c r="G221" s="184"/>
      <c r="H221" s="184"/>
      <c r="I221" s="100">
        <f t="shared" ref="I221" si="153">SUM(I222)</f>
        <v>675.47500000000002</v>
      </c>
      <c r="J221" s="100">
        <f>SUM(J222)</f>
        <v>475.39499999999998</v>
      </c>
      <c r="K221" s="103">
        <f t="shared" ref="K221:L221" si="154">SUM(K222)</f>
        <v>716.25</v>
      </c>
      <c r="L221" s="103">
        <f t="shared" si="154"/>
        <v>716.25</v>
      </c>
      <c r="M221" s="82">
        <f t="shared" si="130"/>
        <v>2583.37</v>
      </c>
      <c r="N221" s="95">
        <f>SUM(N222)</f>
        <v>16353.249750000006</v>
      </c>
      <c r="O221" s="80">
        <f>SUM(O222)</f>
        <v>11509.312950000003</v>
      </c>
      <c r="P221" s="80">
        <f t="shared" ref="P221:Q221" si="155">SUM(P222)</f>
        <v>20269.874999999996</v>
      </c>
      <c r="Q221" s="80">
        <f t="shared" si="155"/>
        <v>20269.874999999996</v>
      </c>
      <c r="R221" s="82">
        <f t="shared" si="131"/>
        <v>68402.312700000009</v>
      </c>
      <c r="S221" s="96">
        <f>'2026'!T221</f>
        <v>5780.1375000000016</v>
      </c>
      <c r="T221" s="80">
        <f>Q221/3</f>
        <v>6756.6249999999991</v>
      </c>
      <c r="U221" s="98">
        <f>R221+S221-T221</f>
        <v>67425.825200000007</v>
      </c>
    </row>
    <row r="222" spans="1:21" ht="30.75" customHeight="1">
      <c r="A222" s="36"/>
      <c r="B222" s="16" t="s">
        <v>41</v>
      </c>
      <c r="C222" s="16" t="s">
        <v>129</v>
      </c>
      <c r="D222" s="42" t="s">
        <v>145</v>
      </c>
      <c r="E222" s="95">
        <v>131.43</v>
      </c>
      <c r="F222" s="80">
        <v>139.81</v>
      </c>
      <c r="G222" s="80">
        <v>107.22</v>
      </c>
      <c r="H222" s="80">
        <v>111.51</v>
      </c>
      <c r="I222" s="100">
        <v>675.47500000000002</v>
      </c>
      <c r="J222" s="100">
        <v>475.39499999999998</v>
      </c>
      <c r="K222" s="100">
        <v>716.25</v>
      </c>
      <c r="L222" s="100">
        <v>716.25</v>
      </c>
      <c r="M222" s="82">
        <f t="shared" si="130"/>
        <v>2583.37</v>
      </c>
      <c r="N222" s="96">
        <f>I222*(E222-G222)</f>
        <v>16353.249750000006</v>
      </c>
      <c r="O222" s="101">
        <f>J222*(E222-G222)</f>
        <v>11509.312950000003</v>
      </c>
      <c r="P222" s="101">
        <f>(F222-H222)*K222</f>
        <v>20269.874999999996</v>
      </c>
      <c r="Q222" s="101">
        <f>(F222-H222)*L222</f>
        <v>20269.874999999996</v>
      </c>
      <c r="R222" s="82">
        <f t="shared" si="131"/>
        <v>68402.312700000009</v>
      </c>
      <c r="S222" s="96">
        <f>'2026'!T222</f>
        <v>0</v>
      </c>
      <c r="T222" s="97"/>
      <c r="U222" s="98"/>
    </row>
    <row r="223" spans="1:21" ht="30.75" customHeight="1">
      <c r="A223" s="43" t="s">
        <v>407</v>
      </c>
      <c r="B223" s="44" t="s">
        <v>401</v>
      </c>
      <c r="C223" s="44"/>
      <c r="D223" s="197"/>
      <c r="E223" s="106"/>
      <c r="F223" s="106"/>
      <c r="G223" s="106"/>
      <c r="H223" s="106"/>
      <c r="I223" s="100">
        <f>I224</f>
        <v>111.5</v>
      </c>
      <c r="J223" s="100">
        <f t="shared" ref="J223:L223" si="156">J224</f>
        <v>111.5</v>
      </c>
      <c r="K223" s="104">
        <f t="shared" si="156"/>
        <v>111.5</v>
      </c>
      <c r="L223" s="104">
        <f t="shared" si="156"/>
        <v>111.5</v>
      </c>
      <c r="M223" s="105">
        <v>446</v>
      </c>
      <c r="N223" s="106">
        <f>N224</f>
        <v>2429.585</v>
      </c>
      <c r="O223" s="106">
        <f t="shared" ref="O223:Q223" si="157">O224</f>
        <v>2429.585</v>
      </c>
      <c r="P223" s="106">
        <f t="shared" si="157"/>
        <v>2573.4200000000005</v>
      </c>
      <c r="Q223" s="106">
        <f t="shared" si="157"/>
        <v>2573.4200000000005</v>
      </c>
      <c r="R223" s="82">
        <f t="shared" si="131"/>
        <v>10006.01</v>
      </c>
      <c r="S223" s="106">
        <f>'2026'!T223</f>
        <v>809.86166666666668</v>
      </c>
      <c r="T223" s="80">
        <f>Q223/3</f>
        <v>857.80666666666684</v>
      </c>
      <c r="U223" s="98">
        <f>R223+S223-T223</f>
        <v>9958.0649999999987</v>
      </c>
    </row>
    <row r="224" spans="1:21" ht="30.75" customHeight="1">
      <c r="A224" s="46"/>
      <c r="B224" s="47" t="s">
        <v>45</v>
      </c>
      <c r="C224" s="48" t="s">
        <v>406</v>
      </c>
      <c r="D224" s="171" t="s">
        <v>144</v>
      </c>
      <c r="E224" s="109">
        <v>64.78</v>
      </c>
      <c r="F224" s="109">
        <v>67.790000000000006</v>
      </c>
      <c r="G224" s="109">
        <v>42.99</v>
      </c>
      <c r="H224" s="109">
        <v>44.71</v>
      </c>
      <c r="I224" s="100">
        <v>111.5</v>
      </c>
      <c r="J224" s="100">
        <v>111.5</v>
      </c>
      <c r="K224" s="107">
        <v>111.5</v>
      </c>
      <c r="L224" s="107">
        <v>111.5</v>
      </c>
      <c r="M224" s="108">
        <v>446</v>
      </c>
      <c r="N224" s="96">
        <f>I224*(E224-G224)</f>
        <v>2429.585</v>
      </c>
      <c r="O224" s="101">
        <f>J224*(E224-G224)</f>
        <v>2429.585</v>
      </c>
      <c r="P224" s="101">
        <f>(F224-H224)*K224</f>
        <v>2573.4200000000005</v>
      </c>
      <c r="Q224" s="101">
        <f>(F224-H224)*L224</f>
        <v>2573.4200000000005</v>
      </c>
      <c r="R224" s="82">
        <f t="shared" si="131"/>
        <v>10006.01</v>
      </c>
      <c r="S224" s="109"/>
      <c r="T224" s="109"/>
      <c r="U224" s="110"/>
    </row>
    <row r="225" spans="1:21" ht="30.75" customHeight="1">
      <c r="A225" s="36" t="s">
        <v>217</v>
      </c>
      <c r="B225" s="37" t="s">
        <v>218</v>
      </c>
      <c r="C225" s="16"/>
      <c r="D225" s="42"/>
      <c r="E225" s="183"/>
      <c r="F225" s="184"/>
      <c r="G225" s="184"/>
      <c r="H225" s="184"/>
      <c r="I225" s="100">
        <f>SUM(I226:I231)</f>
        <v>25754.293999999998</v>
      </c>
      <c r="J225" s="100">
        <f>SUM(J226:J231)</f>
        <v>25420.164000000004</v>
      </c>
      <c r="K225" s="103">
        <f>SUM(K226:K231)</f>
        <v>24365</v>
      </c>
      <c r="L225" s="103">
        <f>SUM(L226:L231)</f>
        <v>24365</v>
      </c>
      <c r="M225" s="82">
        <f t="shared" si="130"/>
        <v>99904.457999999999</v>
      </c>
      <c r="N225" s="95">
        <f>SUM(N226:N231)</f>
        <v>1678072.7717199998</v>
      </c>
      <c r="O225" s="80">
        <f>SUM(O226:O231)</f>
        <v>1658671.5287200001</v>
      </c>
      <c r="P225" s="80">
        <f>SUM(P226:P231)</f>
        <v>1858083.9</v>
      </c>
      <c r="Q225" s="80">
        <f>SUM(Q226:Q231)</f>
        <v>1858083.9</v>
      </c>
      <c r="R225" s="82">
        <f t="shared" si="131"/>
        <v>7052912.1004399993</v>
      </c>
      <c r="S225" s="96">
        <f>'2026'!T225</f>
        <v>556018.52333333332</v>
      </c>
      <c r="T225" s="80">
        <f>Q225/3</f>
        <v>619361.29999999993</v>
      </c>
      <c r="U225" s="98">
        <f>R225+S225-T225</f>
        <v>6989569.3237733329</v>
      </c>
    </row>
    <row r="226" spans="1:21" ht="30.75" customHeight="1">
      <c r="A226" s="36"/>
      <c r="B226" s="16" t="s">
        <v>356</v>
      </c>
      <c r="C226" s="16" t="s">
        <v>360</v>
      </c>
      <c r="D226" s="42" t="s">
        <v>144</v>
      </c>
      <c r="E226" s="95">
        <v>134.38</v>
      </c>
      <c r="F226" s="80">
        <v>145.13</v>
      </c>
      <c r="G226" s="80">
        <v>62.24</v>
      </c>
      <c r="H226" s="80">
        <v>64.73</v>
      </c>
      <c r="I226" s="100">
        <v>8753.68</v>
      </c>
      <c r="J226" s="100">
        <v>8569.380000000001</v>
      </c>
      <c r="K226" s="100">
        <v>7790</v>
      </c>
      <c r="L226" s="100">
        <v>7790</v>
      </c>
      <c r="M226" s="82">
        <f t="shared" si="130"/>
        <v>32903.06</v>
      </c>
      <c r="N226" s="96">
        <f t="shared" ref="N226:N231" si="158">I226*(E226-G226)</f>
        <v>631490.47519999987</v>
      </c>
      <c r="O226" s="101">
        <f t="shared" ref="O226:O231" si="159">J226*(E226-G226)</f>
        <v>618195.07319999998</v>
      </c>
      <c r="P226" s="101">
        <f t="shared" ref="P226:P231" si="160">(F226-H226)*K226</f>
        <v>626315.99999999988</v>
      </c>
      <c r="Q226" s="101">
        <f t="shared" ref="Q226:Q231" si="161">(F226-H226)*L226</f>
        <v>626315.99999999988</v>
      </c>
      <c r="R226" s="82">
        <f t="shared" si="131"/>
        <v>2502317.5483999997</v>
      </c>
      <c r="S226" s="96">
        <f>'2026'!T226</f>
        <v>0</v>
      </c>
      <c r="T226" s="97"/>
      <c r="U226" s="98"/>
    </row>
    <row r="227" spans="1:21" ht="30.75" customHeight="1">
      <c r="A227" s="36"/>
      <c r="B227" s="16" t="s">
        <v>356</v>
      </c>
      <c r="C227" s="16" t="s">
        <v>360</v>
      </c>
      <c r="D227" s="42" t="s">
        <v>145</v>
      </c>
      <c r="E227" s="95">
        <v>65.77</v>
      </c>
      <c r="F227" s="80">
        <v>71.03</v>
      </c>
      <c r="G227" s="80">
        <v>57.95</v>
      </c>
      <c r="H227" s="80">
        <v>60.27</v>
      </c>
      <c r="I227" s="100">
        <v>7596.86</v>
      </c>
      <c r="J227" s="100">
        <v>7452.99</v>
      </c>
      <c r="K227" s="100">
        <v>6903</v>
      </c>
      <c r="L227" s="100">
        <v>6903</v>
      </c>
      <c r="M227" s="82">
        <f t="shared" si="130"/>
        <v>28855.85</v>
      </c>
      <c r="N227" s="96">
        <f t="shared" si="158"/>
        <v>59407.445199999944</v>
      </c>
      <c r="O227" s="101">
        <f t="shared" si="159"/>
        <v>58282.381799999945</v>
      </c>
      <c r="P227" s="101">
        <f t="shared" si="160"/>
        <v>74276.279999999984</v>
      </c>
      <c r="Q227" s="101">
        <f t="shared" si="161"/>
        <v>74276.279999999984</v>
      </c>
      <c r="R227" s="82">
        <f t="shared" si="131"/>
        <v>266242.38699999987</v>
      </c>
      <c r="S227" s="96">
        <f>'2026'!T227</f>
        <v>0</v>
      </c>
      <c r="T227" s="97"/>
      <c r="U227" s="98"/>
    </row>
    <row r="228" spans="1:21" ht="30.75" customHeight="1">
      <c r="A228" s="36"/>
      <c r="B228" s="16" t="s">
        <v>356</v>
      </c>
      <c r="C228" s="16" t="s">
        <v>361</v>
      </c>
      <c r="D228" s="42" t="s">
        <v>144</v>
      </c>
      <c r="E228" s="95">
        <v>522.32000000000005</v>
      </c>
      <c r="F228" s="80">
        <v>564.1</v>
      </c>
      <c r="G228" s="80">
        <v>62.24</v>
      </c>
      <c r="H228" s="80">
        <v>64.73</v>
      </c>
      <c r="I228" s="100">
        <v>519.1</v>
      </c>
      <c r="J228" s="100">
        <v>493.54999999999995</v>
      </c>
      <c r="K228" s="100">
        <v>625</v>
      </c>
      <c r="L228" s="100">
        <v>625</v>
      </c>
      <c r="M228" s="82">
        <f t="shared" si="130"/>
        <v>2262.65</v>
      </c>
      <c r="N228" s="96">
        <f t="shared" si="158"/>
        <v>238827.52800000002</v>
      </c>
      <c r="O228" s="101">
        <f t="shared" si="159"/>
        <v>227072.484</v>
      </c>
      <c r="P228" s="101">
        <f t="shared" si="160"/>
        <v>312106.25</v>
      </c>
      <c r="Q228" s="101">
        <f t="shared" si="161"/>
        <v>312106.25</v>
      </c>
      <c r="R228" s="82">
        <f t="shared" si="131"/>
        <v>1090112.5120000001</v>
      </c>
      <c r="S228" s="96">
        <f>'2026'!T228</f>
        <v>0</v>
      </c>
      <c r="T228" s="97"/>
      <c r="U228" s="98"/>
    </row>
    <row r="229" spans="1:21" ht="30.75" customHeight="1">
      <c r="A229" s="36"/>
      <c r="B229" s="16" t="s">
        <v>356</v>
      </c>
      <c r="C229" s="16" t="s">
        <v>361</v>
      </c>
      <c r="D229" s="42" t="s">
        <v>145</v>
      </c>
      <c r="E229" s="95">
        <v>408.62</v>
      </c>
      <c r="F229" s="80">
        <v>441.31</v>
      </c>
      <c r="G229" s="80">
        <v>57.95</v>
      </c>
      <c r="H229" s="80">
        <v>60.27</v>
      </c>
      <c r="I229" s="100">
        <v>458.88</v>
      </c>
      <c r="J229" s="100">
        <v>473.56</v>
      </c>
      <c r="K229" s="100">
        <v>489</v>
      </c>
      <c r="L229" s="100">
        <v>489</v>
      </c>
      <c r="M229" s="82">
        <f t="shared" si="130"/>
        <v>1910.44</v>
      </c>
      <c r="N229" s="96">
        <f t="shared" si="158"/>
        <v>160915.44959999999</v>
      </c>
      <c r="O229" s="101">
        <f t="shared" si="159"/>
        <v>166063.28520000001</v>
      </c>
      <c r="P229" s="101">
        <f t="shared" si="160"/>
        <v>186328.56</v>
      </c>
      <c r="Q229" s="101">
        <f t="shared" si="161"/>
        <v>186328.56</v>
      </c>
      <c r="R229" s="82">
        <f t="shared" si="131"/>
        <v>699635.85479999997</v>
      </c>
      <c r="S229" s="96">
        <f>'2026'!T229</f>
        <v>0</v>
      </c>
      <c r="T229" s="97"/>
      <c r="U229" s="98"/>
    </row>
    <row r="230" spans="1:21" ht="30.75" customHeight="1">
      <c r="A230" s="36"/>
      <c r="B230" s="16" t="s">
        <v>356</v>
      </c>
      <c r="C230" s="16" t="s">
        <v>362</v>
      </c>
      <c r="D230" s="42" t="s">
        <v>144</v>
      </c>
      <c r="E230" s="95">
        <v>149.08000000000001</v>
      </c>
      <c r="F230" s="80">
        <v>161.01</v>
      </c>
      <c r="G230" s="80">
        <v>55.52</v>
      </c>
      <c r="H230" s="80">
        <v>57.74</v>
      </c>
      <c r="I230" s="100">
        <v>4618.277</v>
      </c>
      <c r="J230" s="100">
        <v>4645.3070000000007</v>
      </c>
      <c r="K230" s="100">
        <v>4623</v>
      </c>
      <c r="L230" s="100">
        <v>4623</v>
      </c>
      <c r="M230" s="82">
        <f t="shared" si="130"/>
        <v>18509.584000000003</v>
      </c>
      <c r="N230" s="96">
        <f t="shared" si="158"/>
        <v>432085.99612000003</v>
      </c>
      <c r="O230" s="101">
        <f t="shared" si="159"/>
        <v>434614.9229200001</v>
      </c>
      <c r="P230" s="101">
        <f t="shared" si="160"/>
        <v>477417.2099999999</v>
      </c>
      <c r="Q230" s="101">
        <f t="shared" si="161"/>
        <v>477417.2099999999</v>
      </c>
      <c r="R230" s="82">
        <f t="shared" si="131"/>
        <v>1821535.33904</v>
      </c>
      <c r="S230" s="96">
        <f>'2026'!T230</f>
        <v>0</v>
      </c>
      <c r="T230" s="97"/>
      <c r="U230" s="98"/>
    </row>
    <row r="231" spans="1:21" ht="30.75" customHeight="1">
      <c r="A231" s="36"/>
      <c r="B231" s="16" t="s">
        <v>356</v>
      </c>
      <c r="C231" s="16" t="s">
        <v>363</v>
      </c>
      <c r="D231" s="42" t="s">
        <v>145</v>
      </c>
      <c r="E231" s="95">
        <v>93.18</v>
      </c>
      <c r="F231" s="80">
        <v>100.63</v>
      </c>
      <c r="G231" s="80">
        <v>52.38</v>
      </c>
      <c r="H231" s="80">
        <v>54.47</v>
      </c>
      <c r="I231" s="100">
        <v>3807.4969999999998</v>
      </c>
      <c r="J231" s="100">
        <v>3785.377</v>
      </c>
      <c r="K231" s="100">
        <v>3935</v>
      </c>
      <c r="L231" s="100">
        <v>3935</v>
      </c>
      <c r="M231" s="82">
        <f t="shared" si="130"/>
        <v>15462.874</v>
      </c>
      <c r="N231" s="96">
        <f t="shared" si="158"/>
        <v>155345.87760000001</v>
      </c>
      <c r="O231" s="101">
        <f t="shared" si="159"/>
        <v>154443.38160000002</v>
      </c>
      <c r="P231" s="101">
        <f t="shared" si="160"/>
        <v>181639.59999999998</v>
      </c>
      <c r="Q231" s="101">
        <f t="shared" si="161"/>
        <v>181639.59999999998</v>
      </c>
      <c r="R231" s="82">
        <f t="shared" si="131"/>
        <v>673068.45919999992</v>
      </c>
      <c r="S231" s="96">
        <f>'2026'!T231</f>
        <v>0</v>
      </c>
      <c r="T231" s="97"/>
      <c r="U231" s="98"/>
    </row>
    <row r="232" spans="1:21" ht="30.75" customHeight="1">
      <c r="A232" s="36" t="s">
        <v>220</v>
      </c>
      <c r="B232" s="37" t="s">
        <v>221</v>
      </c>
      <c r="C232" s="16"/>
      <c r="D232" s="42"/>
      <c r="E232" s="183"/>
      <c r="F232" s="184"/>
      <c r="G232" s="184"/>
      <c r="H232" s="184"/>
      <c r="I232" s="100">
        <f t="shared" ref="I232:J232" si="162">SUM(I233:I233)</f>
        <v>10065.924000000001</v>
      </c>
      <c r="J232" s="100">
        <f t="shared" si="162"/>
        <v>10320.602000000001</v>
      </c>
      <c r="K232" s="103">
        <f t="shared" ref="K232:L232" si="163">SUM(K233:K233)</f>
        <v>10277</v>
      </c>
      <c r="L232" s="103">
        <f t="shared" si="163"/>
        <v>10277</v>
      </c>
      <c r="M232" s="82">
        <f t="shared" si="130"/>
        <v>40940.525999999998</v>
      </c>
      <c r="N232" s="95">
        <f>SUM(N233:N233)</f>
        <v>810206.22276000015</v>
      </c>
      <c r="O232" s="80">
        <f>SUM(O233:O233)</f>
        <v>830705.2549800002</v>
      </c>
      <c r="P232" s="80">
        <f t="shared" ref="P232:Q232" si="164">SUM(P233:P233)</f>
        <v>869639.73999999976</v>
      </c>
      <c r="Q232" s="80">
        <f t="shared" si="164"/>
        <v>869639.73999999976</v>
      </c>
      <c r="R232" s="82">
        <f t="shared" si="131"/>
        <v>3380190.95774</v>
      </c>
      <c r="S232" s="96">
        <f>'2026'!T232</f>
        <v>275731.91000000003</v>
      </c>
      <c r="T232" s="80">
        <f>Q232/3</f>
        <v>289879.91333333327</v>
      </c>
      <c r="U232" s="98">
        <f>R232+S232-T232</f>
        <v>3366042.954406667</v>
      </c>
    </row>
    <row r="233" spans="1:21" ht="30.75" customHeight="1">
      <c r="A233" s="36"/>
      <c r="B233" s="16" t="s">
        <v>61</v>
      </c>
      <c r="C233" s="16" t="s">
        <v>16</v>
      </c>
      <c r="D233" s="42" t="s">
        <v>144</v>
      </c>
      <c r="E233" s="95">
        <v>139.65</v>
      </c>
      <c r="F233" s="80">
        <v>146.13999999999999</v>
      </c>
      <c r="G233" s="80">
        <v>59.16</v>
      </c>
      <c r="H233" s="80">
        <v>61.52</v>
      </c>
      <c r="I233" s="100">
        <v>10065.924000000001</v>
      </c>
      <c r="J233" s="100">
        <v>10320.602000000001</v>
      </c>
      <c r="K233" s="100">
        <v>10277</v>
      </c>
      <c r="L233" s="100">
        <v>10277</v>
      </c>
      <c r="M233" s="82">
        <f t="shared" si="130"/>
        <v>40940.525999999998</v>
      </c>
      <c r="N233" s="96">
        <f>I233*(E233-G233)</f>
        <v>810206.22276000015</v>
      </c>
      <c r="O233" s="101">
        <f>J233*(E233-G233)</f>
        <v>830705.2549800002</v>
      </c>
      <c r="P233" s="101">
        <f>(F233-H233)*K233</f>
        <v>869639.73999999976</v>
      </c>
      <c r="Q233" s="101">
        <f>(F233-H233)*L233</f>
        <v>869639.73999999976</v>
      </c>
      <c r="R233" s="82">
        <f t="shared" si="131"/>
        <v>3380190.95774</v>
      </c>
      <c r="S233" s="96">
        <f>'2026'!T233</f>
        <v>0</v>
      </c>
      <c r="T233" s="97"/>
      <c r="U233" s="98"/>
    </row>
    <row r="234" spans="1:21" ht="30.75" customHeight="1">
      <c r="A234" s="36" t="s">
        <v>88</v>
      </c>
      <c r="B234" s="37" t="s">
        <v>87</v>
      </c>
      <c r="C234" s="16"/>
      <c r="D234" s="42"/>
      <c r="E234" s="183"/>
      <c r="F234" s="184"/>
      <c r="G234" s="184"/>
      <c r="H234" s="184"/>
      <c r="I234" s="100">
        <f>SUM(I235:I239)</f>
        <v>37651.429000000004</v>
      </c>
      <c r="J234" s="100">
        <f>SUM(J235:J239)</f>
        <v>38448.123</v>
      </c>
      <c r="K234" s="103">
        <f t="shared" ref="K234:L234" si="165">SUM(K235:K239)</f>
        <v>29049</v>
      </c>
      <c r="L234" s="103">
        <f t="shared" si="165"/>
        <v>29050</v>
      </c>
      <c r="M234" s="82">
        <f t="shared" si="130"/>
        <v>134198.552</v>
      </c>
      <c r="N234" s="96">
        <f>SUM(N235:N239)</f>
        <v>670038.11604999984</v>
      </c>
      <c r="O234" s="101">
        <f>SUM(O235:O239)</f>
        <v>810504.84713999974</v>
      </c>
      <c r="P234" s="101">
        <f t="shared" ref="P234:Q234" si="166">SUM(P235:P239)</f>
        <v>1599804.48</v>
      </c>
      <c r="Q234" s="101">
        <f t="shared" si="166"/>
        <v>1600100.41</v>
      </c>
      <c r="R234" s="82">
        <f t="shared" si="131"/>
        <v>4680447.8531899992</v>
      </c>
      <c r="S234" s="96">
        <f>'2026'!T234</f>
        <v>483284.92999999988</v>
      </c>
      <c r="T234" s="97">
        <f>Q234/3</f>
        <v>533366.80333333334</v>
      </c>
      <c r="U234" s="98">
        <f>R234+S234-T234</f>
        <v>4630365.9798566652</v>
      </c>
    </row>
    <row r="235" spans="1:21" ht="30.75" customHeight="1">
      <c r="A235" s="36"/>
      <c r="B235" s="16" t="s">
        <v>332</v>
      </c>
      <c r="C235" s="16" t="s">
        <v>339</v>
      </c>
      <c r="D235" s="42" t="s">
        <v>144</v>
      </c>
      <c r="E235" s="95">
        <v>65.069999999999993</v>
      </c>
      <c r="F235" s="80">
        <v>70.28</v>
      </c>
      <c r="G235" s="80">
        <v>65.069999999999993</v>
      </c>
      <c r="H235" s="80">
        <v>67.67</v>
      </c>
      <c r="I235" s="100">
        <v>12659.335000000001</v>
      </c>
      <c r="J235" s="100">
        <v>12888.112000000001</v>
      </c>
      <c r="K235" s="100">
        <v>0</v>
      </c>
      <c r="L235" s="100">
        <v>0</v>
      </c>
      <c r="M235" s="82">
        <f t="shared" si="130"/>
        <v>25547.447</v>
      </c>
      <c r="N235" s="96">
        <f>I235*(E235-G235)</f>
        <v>0</v>
      </c>
      <c r="O235" s="101">
        <f>J235*(E235-G235)</f>
        <v>0</v>
      </c>
      <c r="P235" s="101">
        <f>(F235-H235)*K235</f>
        <v>0</v>
      </c>
      <c r="Q235" s="101">
        <f>(F235-H235)*L235</f>
        <v>0</v>
      </c>
      <c r="R235" s="82">
        <f t="shared" si="131"/>
        <v>0</v>
      </c>
      <c r="S235" s="96">
        <f>'2026'!T235</f>
        <v>0</v>
      </c>
      <c r="T235" s="97"/>
      <c r="U235" s="98"/>
    </row>
    <row r="236" spans="1:21" ht="30.75" customHeight="1">
      <c r="A236" s="36"/>
      <c r="B236" s="16" t="s">
        <v>332</v>
      </c>
      <c r="C236" s="16" t="s">
        <v>339</v>
      </c>
      <c r="D236" s="42" t="s">
        <v>145</v>
      </c>
      <c r="E236" s="95">
        <v>106.39</v>
      </c>
      <c r="F236" s="80">
        <v>114.9</v>
      </c>
      <c r="G236" s="80">
        <v>100.4</v>
      </c>
      <c r="H236" s="80">
        <v>104.42</v>
      </c>
      <c r="I236" s="100">
        <v>17390.311000000002</v>
      </c>
      <c r="J236" s="100">
        <v>17262.445</v>
      </c>
      <c r="K236" s="100">
        <v>17343</v>
      </c>
      <c r="L236" s="100">
        <v>17342</v>
      </c>
      <c r="M236" s="82">
        <f t="shared" si="130"/>
        <v>69337.755999999994</v>
      </c>
      <c r="N236" s="96">
        <f>I236*(E236-G236)</f>
        <v>104167.96288999992</v>
      </c>
      <c r="O236" s="101">
        <f>J236*(E236-G236)</f>
        <v>103402.04554999991</v>
      </c>
      <c r="P236" s="101">
        <f>(F236-H236)*K236</f>
        <v>181754.64000000007</v>
      </c>
      <c r="Q236" s="101">
        <f>(F236-H236)*L236</f>
        <v>181744.16000000006</v>
      </c>
      <c r="R236" s="82">
        <f t="shared" si="131"/>
        <v>571068.80843999994</v>
      </c>
      <c r="S236" s="96">
        <f>'2026'!T236</f>
        <v>0</v>
      </c>
      <c r="T236" s="97"/>
      <c r="U236" s="98"/>
    </row>
    <row r="237" spans="1:21" ht="30.75" customHeight="1">
      <c r="A237" s="36"/>
      <c r="B237" s="16" t="s">
        <v>332</v>
      </c>
      <c r="C237" s="16" t="s">
        <v>340</v>
      </c>
      <c r="D237" s="42" t="s">
        <v>144</v>
      </c>
      <c r="E237" s="95">
        <v>121.73</v>
      </c>
      <c r="F237" s="80">
        <v>127.39</v>
      </c>
      <c r="G237" s="80">
        <v>102.29</v>
      </c>
      <c r="H237" s="80">
        <v>106.38</v>
      </c>
      <c r="I237" s="100">
        <v>3238.0020000000004</v>
      </c>
      <c r="J237" s="100">
        <v>3292.2159999999994</v>
      </c>
      <c r="K237" s="100">
        <v>3646</v>
      </c>
      <c r="L237" s="100">
        <v>3646</v>
      </c>
      <c r="M237" s="82">
        <f t="shared" si="130"/>
        <v>13822.218000000001</v>
      </c>
      <c r="N237" s="96">
        <f>I237*(E237-G237)</f>
        <v>62946.758880000001</v>
      </c>
      <c r="O237" s="101">
        <f>J237*(E237-G237)</f>
        <v>64000.679039999981</v>
      </c>
      <c r="P237" s="101">
        <f>(F237-H237)*K237</f>
        <v>76602.460000000021</v>
      </c>
      <c r="Q237" s="101">
        <f>(F237-H237)*L237</f>
        <v>76602.460000000021</v>
      </c>
      <c r="R237" s="82">
        <f t="shared" si="131"/>
        <v>280152.35792000004</v>
      </c>
      <c r="S237" s="96">
        <f>'2026'!T237</f>
        <v>0</v>
      </c>
      <c r="T237" s="97"/>
      <c r="U237" s="98"/>
    </row>
    <row r="238" spans="1:21" ht="30.75" customHeight="1">
      <c r="A238" s="36"/>
      <c r="B238" s="16" t="s">
        <v>332</v>
      </c>
      <c r="C238" s="16" t="s">
        <v>340</v>
      </c>
      <c r="D238" s="42" t="s">
        <v>145</v>
      </c>
      <c r="E238" s="95">
        <v>267.98</v>
      </c>
      <c r="F238" s="80">
        <v>280.43</v>
      </c>
      <c r="G238" s="80">
        <v>197.27</v>
      </c>
      <c r="H238" s="80">
        <v>205.16</v>
      </c>
      <c r="I238" s="100">
        <v>3063.9719999999998</v>
      </c>
      <c r="J238" s="100">
        <v>3071.4650000000001</v>
      </c>
      <c r="K238" s="100">
        <v>3346</v>
      </c>
      <c r="L238" s="100">
        <v>3347</v>
      </c>
      <c r="M238" s="82">
        <f t="shared" si="130"/>
        <v>12828.437</v>
      </c>
      <c r="N238" s="96">
        <f>I238*(E238-G238)</f>
        <v>216653.46012</v>
      </c>
      <c r="O238" s="101">
        <f>J238*(E238-G238)</f>
        <v>217183.29015000004</v>
      </c>
      <c r="P238" s="101">
        <f>(F238-H238)*K238</f>
        <v>251853.42000000004</v>
      </c>
      <c r="Q238" s="101">
        <f>(F238-H238)*L238</f>
        <v>251928.69000000003</v>
      </c>
      <c r="R238" s="82">
        <f t="shared" si="131"/>
        <v>937618.86027000018</v>
      </c>
      <c r="S238" s="96">
        <f>'2026'!T238</f>
        <v>0</v>
      </c>
      <c r="T238" s="97"/>
      <c r="U238" s="98"/>
    </row>
    <row r="239" spans="1:21" ht="30.75" customHeight="1">
      <c r="A239" s="36"/>
      <c r="B239" s="16" t="s">
        <v>332</v>
      </c>
      <c r="C239" s="16" t="s">
        <v>341</v>
      </c>
      <c r="D239" s="42" t="s">
        <v>144</v>
      </c>
      <c r="E239" s="95">
        <v>322.52999999999997</v>
      </c>
      <c r="F239" s="80">
        <v>337.52</v>
      </c>
      <c r="G239" s="80">
        <v>102.29</v>
      </c>
      <c r="H239" s="80">
        <v>106.38</v>
      </c>
      <c r="I239" s="100">
        <v>1299.8090000000002</v>
      </c>
      <c r="J239" s="100">
        <v>1933.885</v>
      </c>
      <c r="K239" s="100">
        <v>4714</v>
      </c>
      <c r="L239" s="100">
        <v>4715</v>
      </c>
      <c r="M239" s="82">
        <f t="shared" si="130"/>
        <v>12662.694</v>
      </c>
      <c r="N239" s="96">
        <f>I239*(E239-G239)</f>
        <v>286269.93416</v>
      </c>
      <c r="O239" s="101">
        <f>J239*(E239-G239)</f>
        <v>425918.8323999999</v>
      </c>
      <c r="P239" s="101">
        <f>(F239-H239)*K239</f>
        <v>1089593.96</v>
      </c>
      <c r="Q239" s="101">
        <f>(F239-H239)*L239</f>
        <v>1089825.0999999999</v>
      </c>
      <c r="R239" s="82">
        <f t="shared" si="131"/>
        <v>2891607.82656</v>
      </c>
      <c r="S239" s="96">
        <f>'2026'!T239</f>
        <v>0</v>
      </c>
      <c r="T239" s="97"/>
      <c r="U239" s="98"/>
    </row>
    <row r="240" spans="1:21" ht="30.75" customHeight="1">
      <c r="A240" s="36" t="s">
        <v>223</v>
      </c>
      <c r="B240" s="37" t="s">
        <v>224</v>
      </c>
      <c r="C240" s="16"/>
      <c r="D240" s="42"/>
      <c r="E240" s="183"/>
      <c r="F240" s="184"/>
      <c r="G240" s="184"/>
      <c r="H240" s="184"/>
      <c r="I240" s="100">
        <f t="shared" ref="I240:L240" si="167">SUM(I241)</f>
        <v>87313.597999999998</v>
      </c>
      <c r="J240" s="100">
        <f t="shared" si="167"/>
        <v>84280.154999999999</v>
      </c>
      <c r="K240" s="103">
        <f t="shared" si="167"/>
        <v>85182</v>
      </c>
      <c r="L240" s="103">
        <f t="shared" si="167"/>
        <v>85182</v>
      </c>
      <c r="M240" s="82">
        <f t="shared" si="130"/>
        <v>341957.75300000003</v>
      </c>
      <c r="N240" s="95">
        <f>SUM(N241)</f>
        <v>3090028.2332199989</v>
      </c>
      <c r="O240" s="80">
        <f>SUM(O241)</f>
        <v>2982674.6854499988</v>
      </c>
      <c r="P240" s="80">
        <f t="shared" ref="P240:Q240" si="168">SUM(P241)</f>
        <v>3196880.459999999</v>
      </c>
      <c r="Q240" s="80">
        <f t="shared" si="168"/>
        <v>3196880.459999999</v>
      </c>
      <c r="R240" s="82">
        <f t="shared" si="131"/>
        <v>12466463.838669995</v>
      </c>
      <c r="S240" s="96">
        <f>'2026'!T240</f>
        <v>1004863.6599999997</v>
      </c>
      <c r="T240" s="80">
        <f>Q240/3</f>
        <v>1065626.8199999996</v>
      </c>
      <c r="U240" s="98">
        <f>R240+S240-T240</f>
        <v>12405700.678669995</v>
      </c>
    </row>
    <row r="241" spans="1:21" ht="30.75" customHeight="1">
      <c r="A241" s="36"/>
      <c r="B241" s="16" t="s">
        <v>70</v>
      </c>
      <c r="C241" s="16" t="s">
        <v>327</v>
      </c>
      <c r="D241" s="42" t="s">
        <v>144</v>
      </c>
      <c r="E241" s="95">
        <v>110.57</v>
      </c>
      <c r="F241" s="80">
        <v>115.71</v>
      </c>
      <c r="G241" s="80">
        <v>75.180000000000007</v>
      </c>
      <c r="H241" s="80">
        <v>78.180000000000007</v>
      </c>
      <c r="I241" s="100">
        <v>87313.597999999998</v>
      </c>
      <c r="J241" s="100">
        <v>84280.154999999999</v>
      </c>
      <c r="K241" s="100">
        <v>85182</v>
      </c>
      <c r="L241" s="100">
        <v>85182</v>
      </c>
      <c r="M241" s="82">
        <f t="shared" si="130"/>
        <v>341957.75300000003</v>
      </c>
      <c r="N241" s="96">
        <f>I241*(E241-G241)</f>
        <v>3090028.2332199989</v>
      </c>
      <c r="O241" s="101">
        <f>J241*(E241-G241)</f>
        <v>2982674.6854499988</v>
      </c>
      <c r="P241" s="101">
        <f>(F241-H241)*K241</f>
        <v>3196880.459999999</v>
      </c>
      <c r="Q241" s="101">
        <f>(F241-H241)*L241</f>
        <v>3196880.459999999</v>
      </c>
      <c r="R241" s="82">
        <f t="shared" si="131"/>
        <v>12466463.838669995</v>
      </c>
      <c r="S241" s="96">
        <f>'2026'!T241</f>
        <v>0</v>
      </c>
      <c r="T241" s="97"/>
      <c r="U241" s="98"/>
    </row>
    <row r="242" spans="1:21" ht="30.75" customHeight="1">
      <c r="A242" s="36" t="s">
        <v>225</v>
      </c>
      <c r="B242" s="37" t="s">
        <v>226</v>
      </c>
      <c r="C242" s="16"/>
      <c r="D242" s="42"/>
      <c r="E242" s="183"/>
      <c r="F242" s="184"/>
      <c r="G242" s="184"/>
      <c r="H242" s="184"/>
      <c r="I242" s="100">
        <f t="shared" ref="I242:Q242" si="169">SUM(I243)</f>
        <v>99592.187000000005</v>
      </c>
      <c r="J242" s="100">
        <f t="shared" si="169"/>
        <v>94614.803</v>
      </c>
      <c r="K242" s="103">
        <f t="shared" si="169"/>
        <v>88139.75</v>
      </c>
      <c r="L242" s="103">
        <f t="shared" si="169"/>
        <v>88139.75</v>
      </c>
      <c r="M242" s="82">
        <f t="shared" si="130"/>
        <v>370486.49</v>
      </c>
      <c r="N242" s="95">
        <f>SUM(N243)</f>
        <v>2117329.8956200005</v>
      </c>
      <c r="O242" s="80">
        <f>SUM(O243)</f>
        <v>2011510.7117800005</v>
      </c>
      <c r="P242" s="80">
        <f t="shared" si="169"/>
        <v>1999890.9274999998</v>
      </c>
      <c r="Q242" s="80">
        <f t="shared" si="169"/>
        <v>1999890.9274999998</v>
      </c>
      <c r="R242" s="82">
        <f t="shared" si="131"/>
        <v>8128622.4624000005</v>
      </c>
      <c r="S242" s="96">
        <f>'2026'!T242</f>
        <v>624617.02833333344</v>
      </c>
      <c r="T242" s="80">
        <f>Q242/3</f>
        <v>666630.30916666659</v>
      </c>
      <c r="U242" s="98">
        <f>R242+S242-T242</f>
        <v>8086609.1815666687</v>
      </c>
    </row>
    <row r="243" spans="1:21" ht="30.75" customHeight="1">
      <c r="A243" s="36"/>
      <c r="B243" s="16" t="s">
        <v>70</v>
      </c>
      <c r="C243" s="16" t="s">
        <v>327</v>
      </c>
      <c r="D243" s="42" t="s">
        <v>145</v>
      </c>
      <c r="E243" s="95">
        <v>90.89</v>
      </c>
      <c r="F243" s="80">
        <v>95.11</v>
      </c>
      <c r="G243" s="80">
        <v>69.63</v>
      </c>
      <c r="H243" s="80">
        <v>72.42</v>
      </c>
      <c r="I243" s="100">
        <v>99592.187000000005</v>
      </c>
      <c r="J243" s="100">
        <v>94614.803</v>
      </c>
      <c r="K243" s="100">
        <v>88139.75</v>
      </c>
      <c r="L243" s="100">
        <v>88139.75</v>
      </c>
      <c r="M243" s="82">
        <f t="shared" si="130"/>
        <v>370486.49</v>
      </c>
      <c r="N243" s="96">
        <f>I243*(E243-G243)</f>
        <v>2117329.8956200005</v>
      </c>
      <c r="O243" s="101">
        <f>J243*(E243-G243)</f>
        <v>2011510.7117800005</v>
      </c>
      <c r="P243" s="101">
        <f>(F243-H243)*K243</f>
        <v>1999890.9274999998</v>
      </c>
      <c r="Q243" s="101">
        <f>(F243-H243)*L243</f>
        <v>1999890.9274999998</v>
      </c>
      <c r="R243" s="82">
        <f t="shared" si="131"/>
        <v>8128622.4624000005</v>
      </c>
      <c r="S243" s="96">
        <f>'2026'!T243</f>
        <v>0</v>
      </c>
      <c r="T243" s="97"/>
      <c r="U243" s="98"/>
    </row>
    <row r="244" spans="1:21" ht="30.75" customHeight="1">
      <c r="A244" s="36" t="s">
        <v>86</v>
      </c>
      <c r="B244" s="37" t="s">
        <v>84</v>
      </c>
      <c r="C244" s="16"/>
      <c r="D244" s="42"/>
      <c r="E244" s="183"/>
      <c r="F244" s="184"/>
      <c r="G244" s="184"/>
      <c r="H244" s="184"/>
      <c r="I244" s="100">
        <f t="shared" ref="I244:J244" si="170">SUM(I245:I246)</f>
        <v>75526.006999999998</v>
      </c>
      <c r="J244" s="100">
        <f t="shared" si="170"/>
        <v>75955.219000000012</v>
      </c>
      <c r="K244" s="103">
        <f t="shared" ref="K244:L244" si="171">SUM(K245:K246)</f>
        <v>62386</v>
      </c>
      <c r="L244" s="103">
        <f t="shared" si="171"/>
        <v>76709</v>
      </c>
      <c r="M244" s="82">
        <f t="shared" si="130"/>
        <v>290576.22600000002</v>
      </c>
      <c r="N244" s="95">
        <f>SUM(N245:N246)</f>
        <v>1073877.8701799996</v>
      </c>
      <c r="O244" s="80">
        <f>SUM(O245:O246)</f>
        <v>1076155.1065799999</v>
      </c>
      <c r="P244" s="80">
        <f t="shared" ref="P244:Q244" si="172">SUM(P245:P246)</f>
        <v>933248.42000000027</v>
      </c>
      <c r="Q244" s="80">
        <f t="shared" si="172"/>
        <v>1153320.0500000003</v>
      </c>
      <c r="R244" s="82">
        <f t="shared" si="131"/>
        <v>4236601.4467600007</v>
      </c>
      <c r="S244" s="96">
        <f>'2026'!T244</f>
        <v>359296.37999999989</v>
      </c>
      <c r="T244" s="80">
        <f>Q244/3</f>
        <v>384440.01666666678</v>
      </c>
      <c r="U244" s="98">
        <f>R244+S244-T244</f>
        <v>4211457.8100933339</v>
      </c>
    </row>
    <row r="245" spans="1:21" ht="40.5" customHeight="1">
      <c r="A245" s="36"/>
      <c r="B245" s="16" t="s">
        <v>12</v>
      </c>
      <c r="C245" s="16" t="s">
        <v>85</v>
      </c>
      <c r="D245" s="42" t="s">
        <v>175</v>
      </c>
      <c r="E245" s="95">
        <v>61.29</v>
      </c>
      <c r="F245" s="80">
        <v>64.14</v>
      </c>
      <c r="G245" s="80">
        <v>51.35</v>
      </c>
      <c r="H245" s="80">
        <v>53.41</v>
      </c>
      <c r="I245" s="100">
        <v>50200.822</v>
      </c>
      <c r="J245" s="100">
        <v>50785.922000000006</v>
      </c>
      <c r="K245" s="100">
        <v>42637</v>
      </c>
      <c r="L245" s="100">
        <v>51991</v>
      </c>
      <c r="M245" s="82">
        <f t="shared" si="130"/>
        <v>195614.74400000001</v>
      </c>
      <c r="N245" s="96">
        <f>I245*(E245-G245)</f>
        <v>498996.17067999986</v>
      </c>
      <c r="O245" s="101">
        <f>J245*(E245-G245)</f>
        <v>504812.06467999995</v>
      </c>
      <c r="P245" s="101">
        <f>(F245-H245)*K245</f>
        <v>457495.01000000018</v>
      </c>
      <c r="Q245" s="101">
        <f>(F245-H245)*L245</f>
        <v>557863.43000000017</v>
      </c>
      <c r="R245" s="82">
        <f t="shared" si="131"/>
        <v>2019166.6753600002</v>
      </c>
      <c r="S245" s="96">
        <f>'2026'!T245</f>
        <v>0</v>
      </c>
      <c r="T245" s="97"/>
      <c r="U245" s="98"/>
    </row>
    <row r="246" spans="1:21" ht="42.75" customHeight="1">
      <c r="A246" s="36"/>
      <c r="B246" s="16" t="s">
        <v>12</v>
      </c>
      <c r="C246" s="16" t="s">
        <v>83</v>
      </c>
      <c r="D246" s="42" t="s">
        <v>175</v>
      </c>
      <c r="E246" s="95">
        <v>74.05</v>
      </c>
      <c r="F246" s="80">
        <v>77.5</v>
      </c>
      <c r="G246" s="80">
        <v>51.35</v>
      </c>
      <c r="H246" s="80">
        <v>53.41</v>
      </c>
      <c r="I246" s="100">
        <v>25325.185000000001</v>
      </c>
      <c r="J246" s="100">
        <v>25169.296999999999</v>
      </c>
      <c r="K246" s="100">
        <v>19749</v>
      </c>
      <c r="L246" s="100">
        <v>24718</v>
      </c>
      <c r="M246" s="82">
        <f t="shared" si="130"/>
        <v>94961.482000000004</v>
      </c>
      <c r="N246" s="96">
        <f>I246*(E246-G246)</f>
        <v>574881.69949999987</v>
      </c>
      <c r="O246" s="101">
        <f>J246*(E246-G246)</f>
        <v>571343.04189999984</v>
      </c>
      <c r="P246" s="101">
        <f>(F246-H246)*K246</f>
        <v>475753.41000000009</v>
      </c>
      <c r="Q246" s="101">
        <f>(F246-H246)*L246</f>
        <v>595456.62000000011</v>
      </c>
      <c r="R246" s="82">
        <f t="shared" si="131"/>
        <v>2217434.7714</v>
      </c>
      <c r="S246" s="96">
        <f>'2026'!T246</f>
        <v>0</v>
      </c>
      <c r="T246" s="97"/>
      <c r="U246" s="98"/>
    </row>
    <row r="247" spans="1:21" ht="30.75" customHeight="1">
      <c r="A247" s="36" t="s">
        <v>389</v>
      </c>
      <c r="B247" s="37" t="s">
        <v>390</v>
      </c>
      <c r="C247" s="16"/>
      <c r="D247" s="42"/>
      <c r="E247" s="183"/>
      <c r="F247" s="184"/>
      <c r="G247" s="184"/>
      <c r="H247" s="184"/>
      <c r="I247" s="100">
        <f t="shared" ref="I247:J247" si="173">SUM(I248:I249)</f>
        <v>0</v>
      </c>
      <c r="J247" s="100">
        <f t="shared" si="173"/>
        <v>3254.1620000000003</v>
      </c>
      <c r="K247" s="103">
        <f t="shared" ref="K247:L247" si="174">SUM(K248:K249)</f>
        <v>3458.66</v>
      </c>
      <c r="L247" s="103">
        <f t="shared" si="174"/>
        <v>3458.66</v>
      </c>
      <c r="M247" s="82">
        <f t="shared" si="130"/>
        <v>10171.482</v>
      </c>
      <c r="N247" s="95">
        <f>SUM(N248:N249)</f>
        <v>0</v>
      </c>
      <c r="O247" s="80">
        <f>SUM(O248:O249)</f>
        <v>1369820.7213600001</v>
      </c>
      <c r="P247" s="80">
        <f t="shared" ref="P247:Q247" si="175">SUM(P248:P249)</f>
        <v>1579680.1713</v>
      </c>
      <c r="Q247" s="80">
        <f t="shared" si="175"/>
        <v>1579680.1713</v>
      </c>
      <c r="R247" s="82">
        <f t="shared" si="131"/>
        <v>4529181.0639600009</v>
      </c>
      <c r="S247" s="96">
        <f>'2026'!T247</f>
        <v>485394.48416666663</v>
      </c>
      <c r="T247" s="80">
        <f>Q247/3</f>
        <v>526560.05709999998</v>
      </c>
      <c r="U247" s="98">
        <f>R247+S247-T247</f>
        <v>4488015.4910266679</v>
      </c>
    </row>
    <row r="248" spans="1:21" ht="30.75" customHeight="1">
      <c r="A248" s="36"/>
      <c r="B248" s="16" t="s">
        <v>391</v>
      </c>
      <c r="C248" s="16"/>
      <c r="D248" s="42" t="s">
        <v>144</v>
      </c>
      <c r="E248" s="95">
        <v>464.88</v>
      </c>
      <c r="F248" s="80">
        <v>502.08</v>
      </c>
      <c r="G248" s="80">
        <v>50.44</v>
      </c>
      <c r="H248" s="80">
        <v>52.46</v>
      </c>
      <c r="I248" s="100">
        <v>0</v>
      </c>
      <c r="J248" s="100">
        <v>3160.1460000000002</v>
      </c>
      <c r="K248" s="100">
        <v>3357.49</v>
      </c>
      <c r="L248" s="100">
        <v>3357.49</v>
      </c>
      <c r="M248" s="82">
        <f t="shared" si="130"/>
        <v>9875.1260000000002</v>
      </c>
      <c r="N248" s="96">
        <f>I248*(E248-G248)</f>
        <v>0</v>
      </c>
      <c r="O248" s="101">
        <f>J248*(E248-G248)</f>
        <v>1309690.90824</v>
      </c>
      <c r="P248" s="101">
        <f>(F248-H248)*K248</f>
        <v>1509594.6538</v>
      </c>
      <c r="Q248" s="101">
        <f>(F248-H248)*L248</f>
        <v>1509594.6538</v>
      </c>
      <c r="R248" s="82">
        <f t="shared" si="131"/>
        <v>4328880.2158400007</v>
      </c>
      <c r="S248" s="96">
        <f>'2026'!T248</f>
        <v>0</v>
      </c>
      <c r="T248" s="97"/>
      <c r="U248" s="98"/>
    </row>
    <row r="249" spans="1:21" ht="30.75" customHeight="1">
      <c r="A249" s="36"/>
      <c r="B249" s="16" t="s">
        <v>392</v>
      </c>
      <c r="C249" s="16"/>
      <c r="D249" s="42" t="s">
        <v>272</v>
      </c>
      <c r="E249" s="95">
        <v>690.01</v>
      </c>
      <c r="F249" s="80">
        <v>745.21</v>
      </c>
      <c r="G249" s="80">
        <v>50.44</v>
      </c>
      <c r="H249" s="80">
        <v>52.46</v>
      </c>
      <c r="I249" s="100">
        <v>0</v>
      </c>
      <c r="J249" s="100">
        <v>94.015999999999991</v>
      </c>
      <c r="K249" s="100">
        <v>101.17</v>
      </c>
      <c r="L249" s="100">
        <v>101.17</v>
      </c>
      <c r="M249" s="82">
        <f t="shared" si="130"/>
        <v>296.35599999999999</v>
      </c>
      <c r="N249" s="96">
        <f>I249*(E249-G249)</f>
        <v>0</v>
      </c>
      <c r="O249" s="101">
        <f>J249*(E249-G249)</f>
        <v>60129.813119999992</v>
      </c>
      <c r="P249" s="101">
        <f>(F249-H249)*K249</f>
        <v>70085.517500000002</v>
      </c>
      <c r="Q249" s="101">
        <f>(F249-H249)*L249</f>
        <v>70085.517500000002</v>
      </c>
      <c r="R249" s="82">
        <f t="shared" si="131"/>
        <v>200300.84811999998</v>
      </c>
      <c r="S249" s="96">
        <f>'2026'!T249</f>
        <v>0</v>
      </c>
      <c r="T249" s="97"/>
      <c r="U249" s="98"/>
    </row>
    <row r="250" spans="1:21" ht="30.75" customHeight="1">
      <c r="A250" s="36" t="s">
        <v>227</v>
      </c>
      <c r="B250" s="37" t="s">
        <v>228</v>
      </c>
      <c r="C250" s="16"/>
      <c r="D250" s="42"/>
      <c r="E250" s="183"/>
      <c r="F250" s="184"/>
      <c r="G250" s="184"/>
      <c r="H250" s="184"/>
      <c r="I250" s="100">
        <f t="shared" ref="I250:J250" si="176">SUM(I251:I252)</f>
        <v>209018.50700000001</v>
      </c>
      <c r="J250" s="100">
        <f t="shared" si="176"/>
        <v>210787.94</v>
      </c>
      <c r="K250" s="103">
        <f t="shared" ref="K250:L250" si="177">SUM(K251:K252)</f>
        <v>204148</v>
      </c>
      <c r="L250" s="103">
        <f t="shared" si="177"/>
        <v>202599</v>
      </c>
      <c r="M250" s="82">
        <f t="shared" si="130"/>
        <v>826553.44700000004</v>
      </c>
      <c r="N250" s="96">
        <f>SUM(N251:N252)</f>
        <v>15018042.629970001</v>
      </c>
      <c r="O250" s="101">
        <f>SUM(O251:O252)</f>
        <v>15127907.252800001</v>
      </c>
      <c r="P250" s="101">
        <f t="shared" ref="P250:Q250" si="178">SUM(P251:P252)</f>
        <v>15605319.799999999</v>
      </c>
      <c r="Q250" s="101">
        <f t="shared" si="178"/>
        <v>15897917.789999999</v>
      </c>
      <c r="R250" s="82">
        <f t="shared" si="131"/>
        <v>61649187.472769998</v>
      </c>
      <c r="S250" s="96">
        <f>'2026'!T250</f>
        <v>4788194.6966666663</v>
      </c>
      <c r="T250" s="97">
        <f>Q250/3</f>
        <v>5299305.93</v>
      </c>
      <c r="U250" s="98">
        <f>R250+S250-T250</f>
        <v>61138076.239436664</v>
      </c>
    </row>
    <row r="251" spans="1:21" ht="30.75" customHeight="1">
      <c r="A251" s="36"/>
      <c r="B251" s="16" t="s">
        <v>72</v>
      </c>
      <c r="C251" s="16" t="s">
        <v>76</v>
      </c>
      <c r="D251" s="42" t="s">
        <v>144</v>
      </c>
      <c r="E251" s="95">
        <v>96.7</v>
      </c>
      <c r="F251" s="80">
        <v>101.71</v>
      </c>
      <c r="G251" s="80">
        <v>63.59</v>
      </c>
      <c r="H251" s="80">
        <v>66.14</v>
      </c>
      <c r="I251" s="100">
        <v>119741.33100000001</v>
      </c>
      <c r="J251" s="100">
        <v>120945.39799999999</v>
      </c>
      <c r="K251" s="100">
        <v>123109</v>
      </c>
      <c r="L251" s="100">
        <v>118183</v>
      </c>
      <c r="M251" s="82">
        <f t="shared" si="130"/>
        <v>481978.72899999999</v>
      </c>
      <c r="N251" s="96">
        <f>I251*(E251-G251)</f>
        <v>3964635.4694099999</v>
      </c>
      <c r="O251" s="101">
        <f>J251*(E251-G251)</f>
        <v>4004502.1277799993</v>
      </c>
      <c r="P251" s="101">
        <f>(F251-H251)*K251</f>
        <v>4378987.129999999</v>
      </c>
      <c r="Q251" s="101">
        <f>(F251-H251)*L251</f>
        <v>4203769.3099999996</v>
      </c>
      <c r="R251" s="82">
        <f t="shared" si="131"/>
        <v>16551894.037189998</v>
      </c>
      <c r="S251" s="96">
        <f>'2026'!T251</f>
        <v>0</v>
      </c>
      <c r="T251" s="97"/>
      <c r="U251" s="98"/>
    </row>
    <row r="252" spans="1:21" ht="30.75" customHeight="1">
      <c r="A252" s="36"/>
      <c r="B252" s="16" t="s">
        <v>72</v>
      </c>
      <c r="C252" s="16" t="s">
        <v>76</v>
      </c>
      <c r="D252" s="42" t="s">
        <v>145</v>
      </c>
      <c r="E252" s="95">
        <v>198.99</v>
      </c>
      <c r="F252" s="80">
        <v>216.71</v>
      </c>
      <c r="G252" s="80">
        <v>75.180000000000007</v>
      </c>
      <c r="H252" s="80">
        <v>78.180000000000007</v>
      </c>
      <c r="I252" s="100">
        <v>89277.176000000007</v>
      </c>
      <c r="J252" s="100">
        <v>89842.542000000001</v>
      </c>
      <c r="K252" s="100">
        <v>81039</v>
      </c>
      <c r="L252" s="100">
        <v>84416</v>
      </c>
      <c r="M252" s="82">
        <f t="shared" si="130"/>
        <v>344574.71799999999</v>
      </c>
      <c r="N252" s="96">
        <f>I252*(E252-G252)</f>
        <v>11053407.160560001</v>
      </c>
      <c r="O252" s="101">
        <f>J252*(E252-G252)</f>
        <v>11123405.125020001</v>
      </c>
      <c r="P252" s="101">
        <f>(F252-H252)*K252</f>
        <v>11226332.67</v>
      </c>
      <c r="Q252" s="101">
        <f>(F252-H252)*L252</f>
        <v>11694148.48</v>
      </c>
      <c r="R252" s="82">
        <f t="shared" si="131"/>
        <v>45097293.43558</v>
      </c>
      <c r="S252" s="96">
        <f>'2026'!T252</f>
        <v>0</v>
      </c>
      <c r="T252" s="97"/>
      <c r="U252" s="98"/>
    </row>
    <row r="253" spans="1:21" ht="30.75" customHeight="1">
      <c r="A253" s="36" t="s">
        <v>229</v>
      </c>
      <c r="B253" s="37" t="s">
        <v>230</v>
      </c>
      <c r="C253" s="16"/>
      <c r="D253" s="42"/>
      <c r="E253" s="183"/>
      <c r="F253" s="184"/>
      <c r="G253" s="184"/>
      <c r="H253" s="184"/>
      <c r="I253" s="100">
        <f>SUM(I254:I255)</f>
        <v>23985.08</v>
      </c>
      <c r="J253" s="100">
        <f>SUM(J254:J255)</f>
        <v>23537.739999999998</v>
      </c>
      <c r="K253" s="103">
        <f>SUM(K254:K255)</f>
        <v>23152.799999999999</v>
      </c>
      <c r="L253" s="103">
        <f>SUM(L254:L255)</f>
        <v>23152.799999999999</v>
      </c>
      <c r="M253" s="82">
        <f t="shared" si="130"/>
        <v>93828.42</v>
      </c>
      <c r="N253" s="96">
        <f>SUM(N254:N255)</f>
        <v>1318457.081</v>
      </c>
      <c r="O253" s="101">
        <f>SUM(O254:O255)</f>
        <v>1299450.8122</v>
      </c>
      <c r="P253" s="101">
        <f>SUM(P254:P255)</f>
        <v>1451051.415</v>
      </c>
      <c r="Q253" s="101">
        <f>SUM(Q254:Q255)</f>
        <v>1451051.415</v>
      </c>
      <c r="R253" s="82">
        <f t="shared" si="131"/>
        <v>5520010.7231999999</v>
      </c>
      <c r="S253" s="96">
        <f>'2026'!T253</f>
        <v>437893.37900000002</v>
      </c>
      <c r="T253" s="97">
        <f>Q253/3</f>
        <v>483683.80499999999</v>
      </c>
      <c r="U253" s="98">
        <f>R253+S253-T253</f>
        <v>5474220.2971999999</v>
      </c>
    </row>
    <row r="254" spans="1:21" ht="30.75" customHeight="1">
      <c r="A254" s="36"/>
      <c r="B254" s="16" t="s">
        <v>356</v>
      </c>
      <c r="C254" s="16" t="s">
        <v>364</v>
      </c>
      <c r="D254" s="42" t="s">
        <v>144</v>
      </c>
      <c r="E254" s="95">
        <v>143.34</v>
      </c>
      <c r="F254" s="80">
        <v>154.80000000000001</v>
      </c>
      <c r="G254" s="80">
        <v>40.56</v>
      </c>
      <c r="H254" s="80">
        <v>42.18</v>
      </c>
      <c r="I254" s="100">
        <v>8922.2999999999993</v>
      </c>
      <c r="J254" s="100">
        <v>8829.24</v>
      </c>
      <c r="K254" s="100">
        <v>9150.9</v>
      </c>
      <c r="L254" s="100">
        <v>9150.9</v>
      </c>
      <c r="M254" s="82">
        <f t="shared" ref="M254:M315" si="179">I254+J254+K254+L254</f>
        <v>36053.340000000004</v>
      </c>
      <c r="N254" s="96">
        <f>I254*(E254-G254)</f>
        <v>917033.99399999995</v>
      </c>
      <c r="O254" s="101">
        <f>J254*(E254-G254)</f>
        <v>907469.28720000002</v>
      </c>
      <c r="P254" s="101">
        <f>(F254-H254)*K254</f>
        <v>1030574.358</v>
      </c>
      <c r="Q254" s="101">
        <f>(F254-H254)*L254</f>
        <v>1030574.358</v>
      </c>
      <c r="R254" s="82">
        <f t="shared" ref="R254:R315" si="180">N254+O254+P254+Q254</f>
        <v>3885651.9972000001</v>
      </c>
      <c r="S254" s="96">
        <f>'2026'!T254</f>
        <v>0</v>
      </c>
      <c r="T254" s="97"/>
      <c r="U254" s="98"/>
    </row>
    <row r="255" spans="1:21" ht="40.5" customHeight="1">
      <c r="A255" s="36"/>
      <c r="B255" s="16" t="s">
        <v>356</v>
      </c>
      <c r="C255" s="16" t="s">
        <v>365</v>
      </c>
      <c r="D255" s="42" t="s">
        <v>145</v>
      </c>
      <c r="E255" s="95">
        <v>57.85</v>
      </c>
      <c r="F255" s="80">
        <v>62.48</v>
      </c>
      <c r="G255" s="80">
        <v>31.2</v>
      </c>
      <c r="H255" s="80">
        <v>32.450000000000003</v>
      </c>
      <c r="I255" s="100">
        <v>15062.78</v>
      </c>
      <c r="J255" s="100">
        <v>14708.5</v>
      </c>
      <c r="K255" s="100">
        <v>14001.9</v>
      </c>
      <c r="L255" s="100">
        <v>14001.9</v>
      </c>
      <c r="M255" s="82">
        <f t="shared" si="179"/>
        <v>57775.08</v>
      </c>
      <c r="N255" s="96">
        <f>I255*(E255-G255)</f>
        <v>401423.08700000006</v>
      </c>
      <c r="O255" s="101">
        <f>J255*(E255-G255)</f>
        <v>391981.52500000002</v>
      </c>
      <c r="P255" s="101">
        <f>(F255-H255)*K255</f>
        <v>420477.05699999991</v>
      </c>
      <c r="Q255" s="101">
        <f>(F255-H255)*L255</f>
        <v>420477.05699999991</v>
      </c>
      <c r="R255" s="82">
        <f t="shared" si="180"/>
        <v>1634358.7259999998</v>
      </c>
      <c r="S255" s="96">
        <f>'2026'!T255</f>
        <v>0</v>
      </c>
      <c r="T255" s="97"/>
      <c r="U255" s="98"/>
    </row>
    <row r="256" spans="1:21" ht="29.25" customHeight="1">
      <c r="A256" s="36" t="s">
        <v>82</v>
      </c>
      <c r="B256" s="37" t="s">
        <v>81</v>
      </c>
      <c r="C256" s="16"/>
      <c r="D256" s="42"/>
      <c r="E256" s="183"/>
      <c r="F256" s="184"/>
      <c r="G256" s="184"/>
      <c r="H256" s="184"/>
      <c r="I256" s="100">
        <f>SUM(I257:I262)</f>
        <v>7797.3720000000003</v>
      </c>
      <c r="J256" s="100">
        <f>SUM(J257:J262)</f>
        <v>8301.5720000000001</v>
      </c>
      <c r="K256" s="103">
        <f t="shared" ref="K256:L256" si="181">SUM(K257:K262)</f>
        <v>11497.98</v>
      </c>
      <c r="L256" s="103">
        <f t="shared" si="181"/>
        <v>11497.99</v>
      </c>
      <c r="M256" s="82">
        <f t="shared" si="179"/>
        <v>39094.913999999997</v>
      </c>
      <c r="N256" s="96">
        <f>SUM(N257:N262)</f>
        <v>243135.02197000003</v>
      </c>
      <c r="O256" s="101">
        <f>SUM(O257:O262)</f>
        <v>260794.87319000004</v>
      </c>
      <c r="P256" s="101">
        <f t="shared" ref="P256:Q256" si="182">SUM(P257:P262)</f>
        <v>339565.78859999991</v>
      </c>
      <c r="Q256" s="101">
        <f t="shared" si="182"/>
        <v>339566.29779999994</v>
      </c>
      <c r="R256" s="82">
        <f t="shared" si="180"/>
        <v>1183061.9815599998</v>
      </c>
      <c r="S256" s="96">
        <f>'2026'!T256</f>
        <v>103113.0104666667</v>
      </c>
      <c r="T256" s="97">
        <f>Q256/3</f>
        <v>113188.76593333331</v>
      </c>
      <c r="U256" s="98">
        <f>R256+S256-T256</f>
        <v>1172986.2260933332</v>
      </c>
    </row>
    <row r="257" spans="1:21" ht="30.75" customHeight="1">
      <c r="A257" s="36"/>
      <c r="B257" s="16" t="s">
        <v>80</v>
      </c>
      <c r="C257" s="16" t="s">
        <v>232</v>
      </c>
      <c r="D257" s="42" t="s">
        <v>144</v>
      </c>
      <c r="E257" s="95">
        <v>66.73</v>
      </c>
      <c r="F257" s="80">
        <v>69.83</v>
      </c>
      <c r="G257" s="80">
        <v>64.08</v>
      </c>
      <c r="H257" s="80">
        <v>66.650000000000006</v>
      </c>
      <c r="I257" s="100">
        <v>2039.81</v>
      </c>
      <c r="J257" s="100">
        <v>2272.953</v>
      </c>
      <c r="K257" s="100">
        <v>3419.75</v>
      </c>
      <c r="L257" s="100">
        <v>3419.75</v>
      </c>
      <c r="M257" s="82">
        <f t="shared" si="179"/>
        <v>11152.262999999999</v>
      </c>
      <c r="N257" s="96">
        <f t="shared" ref="N257:N262" si="183">I257*(E257-G257)</f>
        <v>5405.4965000000111</v>
      </c>
      <c r="O257" s="101">
        <f t="shared" ref="O257:O262" si="184">J257*(E257-G257)</f>
        <v>6023.325450000013</v>
      </c>
      <c r="P257" s="101">
        <f t="shared" ref="P257:P262" si="185">(F257-H257)*K257</f>
        <v>10874.804999999975</v>
      </c>
      <c r="Q257" s="101">
        <f t="shared" ref="Q257:Q262" si="186">(F257-H257)*L257</f>
        <v>10874.804999999975</v>
      </c>
      <c r="R257" s="82">
        <f t="shared" si="180"/>
        <v>33178.431949999969</v>
      </c>
      <c r="S257" s="96">
        <f>'2026'!T257</f>
        <v>0</v>
      </c>
      <c r="T257" s="97"/>
      <c r="U257" s="98"/>
    </row>
    <row r="258" spans="1:21" ht="30.75" customHeight="1">
      <c r="A258" s="36"/>
      <c r="B258" s="16" t="s">
        <v>80</v>
      </c>
      <c r="C258" s="16" t="s">
        <v>33</v>
      </c>
      <c r="D258" s="42" t="s">
        <v>144</v>
      </c>
      <c r="E258" s="95">
        <v>265.60000000000002</v>
      </c>
      <c r="F258" s="80">
        <v>277.94</v>
      </c>
      <c r="G258" s="80">
        <v>73.94</v>
      </c>
      <c r="H258" s="80">
        <v>76.900000000000006</v>
      </c>
      <c r="I258" s="100">
        <v>298.48900000000003</v>
      </c>
      <c r="J258" s="100">
        <v>407.17700000000002</v>
      </c>
      <c r="K258" s="100">
        <v>507.5</v>
      </c>
      <c r="L258" s="100">
        <v>507.5</v>
      </c>
      <c r="M258" s="82">
        <f t="shared" si="179"/>
        <v>1720.6660000000002</v>
      </c>
      <c r="N258" s="96">
        <f t="shared" si="183"/>
        <v>57208.401740000016</v>
      </c>
      <c r="O258" s="101">
        <f t="shared" si="184"/>
        <v>78039.543820000021</v>
      </c>
      <c r="P258" s="101">
        <f t="shared" si="185"/>
        <v>102027.8</v>
      </c>
      <c r="Q258" s="101">
        <f t="shared" si="186"/>
        <v>102027.8</v>
      </c>
      <c r="R258" s="82">
        <f t="shared" si="180"/>
        <v>339303.54556</v>
      </c>
      <c r="S258" s="96">
        <f>'2026'!T258</f>
        <v>0</v>
      </c>
      <c r="T258" s="97"/>
      <c r="U258" s="98"/>
    </row>
    <row r="259" spans="1:21" ht="30.75" customHeight="1">
      <c r="A259" s="36"/>
      <c r="B259" s="16" t="s">
        <v>80</v>
      </c>
      <c r="C259" s="16" t="s">
        <v>231</v>
      </c>
      <c r="D259" s="42" t="s">
        <v>144</v>
      </c>
      <c r="E259" s="95">
        <v>68.59</v>
      </c>
      <c r="F259" s="80">
        <v>71.78</v>
      </c>
      <c r="G259" s="80">
        <v>64.08</v>
      </c>
      <c r="H259" s="80">
        <v>66.650000000000006</v>
      </c>
      <c r="I259" s="100">
        <v>2317.3229999999999</v>
      </c>
      <c r="J259" s="100">
        <v>2572.2049999999999</v>
      </c>
      <c r="K259" s="100">
        <v>4181.25</v>
      </c>
      <c r="L259" s="100">
        <v>4181.25</v>
      </c>
      <c r="M259" s="82">
        <f t="shared" si="179"/>
        <v>13252.028</v>
      </c>
      <c r="N259" s="96">
        <f t="shared" si="183"/>
        <v>10451.126730000011</v>
      </c>
      <c r="O259" s="101">
        <f t="shared" si="184"/>
        <v>11600.644550000014</v>
      </c>
      <c r="P259" s="101">
        <f t="shared" si="185"/>
        <v>21449.812499999982</v>
      </c>
      <c r="Q259" s="101">
        <f t="shared" si="186"/>
        <v>21449.812499999982</v>
      </c>
      <c r="R259" s="82">
        <f t="shared" si="180"/>
        <v>64951.396279999986</v>
      </c>
      <c r="S259" s="96">
        <f>'2026'!T259</f>
        <v>0</v>
      </c>
      <c r="T259" s="97"/>
      <c r="U259" s="98"/>
    </row>
    <row r="260" spans="1:21" ht="30.75" customHeight="1">
      <c r="A260" s="36"/>
      <c r="B260" s="16" t="s">
        <v>80</v>
      </c>
      <c r="C260" s="16" t="s">
        <v>303</v>
      </c>
      <c r="D260" s="42" t="s">
        <v>144</v>
      </c>
      <c r="E260" s="95">
        <v>100.43</v>
      </c>
      <c r="F260" s="80">
        <v>108.46</v>
      </c>
      <c r="G260" s="80">
        <v>55.32</v>
      </c>
      <c r="H260" s="80">
        <v>57.54</v>
      </c>
      <c r="I260" s="100">
        <v>1198.502</v>
      </c>
      <c r="J260" s="100">
        <v>1215.739</v>
      </c>
      <c r="K260" s="100">
        <v>1486.18</v>
      </c>
      <c r="L260" s="100">
        <v>1486.19</v>
      </c>
      <c r="M260" s="82">
        <f t="shared" si="179"/>
        <v>5386.6110000000008</v>
      </c>
      <c r="N260" s="96">
        <f t="shared" si="183"/>
        <v>54064.425220000005</v>
      </c>
      <c r="O260" s="101">
        <f t="shared" si="184"/>
        <v>54841.986290000008</v>
      </c>
      <c r="P260" s="101">
        <f t="shared" si="185"/>
        <v>75676.285599999988</v>
      </c>
      <c r="Q260" s="101">
        <f t="shared" si="186"/>
        <v>75676.794799999989</v>
      </c>
      <c r="R260" s="82">
        <f t="shared" si="180"/>
        <v>260259.49190999998</v>
      </c>
      <c r="S260" s="96">
        <f>'2026'!T260</f>
        <v>0</v>
      </c>
      <c r="T260" s="97"/>
      <c r="U260" s="98"/>
    </row>
    <row r="261" spans="1:21" ht="30.75" customHeight="1">
      <c r="A261" s="36"/>
      <c r="B261" s="16" t="s">
        <v>80</v>
      </c>
      <c r="C261" s="16" t="s">
        <v>303</v>
      </c>
      <c r="D261" s="42" t="s">
        <v>145</v>
      </c>
      <c r="E261" s="95">
        <v>143.85</v>
      </c>
      <c r="F261" s="80">
        <v>155.36000000000001</v>
      </c>
      <c r="G261" s="80">
        <v>77.64</v>
      </c>
      <c r="H261" s="80">
        <v>80.75</v>
      </c>
      <c r="I261" s="100">
        <v>992.31799999999998</v>
      </c>
      <c r="J261" s="100">
        <v>999.048</v>
      </c>
      <c r="K261" s="100">
        <v>1234.05</v>
      </c>
      <c r="L261" s="100">
        <v>1234.05</v>
      </c>
      <c r="M261" s="82">
        <f t="shared" si="179"/>
        <v>4459.4660000000003</v>
      </c>
      <c r="N261" s="96">
        <f t="shared" si="183"/>
        <v>65701.374779999998</v>
      </c>
      <c r="O261" s="101">
        <f t="shared" si="184"/>
        <v>66146.968079999991</v>
      </c>
      <c r="P261" s="101">
        <f t="shared" si="185"/>
        <v>92072.47050000001</v>
      </c>
      <c r="Q261" s="101">
        <f t="shared" si="186"/>
        <v>92072.47050000001</v>
      </c>
      <c r="R261" s="82">
        <f t="shared" si="180"/>
        <v>315993.28385999997</v>
      </c>
      <c r="S261" s="96">
        <f>'2026'!T261</f>
        <v>0</v>
      </c>
      <c r="T261" s="97"/>
      <c r="U261" s="98"/>
    </row>
    <row r="262" spans="1:21" ht="30.75" customHeight="1">
      <c r="A262" s="36"/>
      <c r="B262" s="16" t="s">
        <v>80</v>
      </c>
      <c r="C262" s="16" t="s">
        <v>233</v>
      </c>
      <c r="D262" s="42" t="s">
        <v>145</v>
      </c>
      <c r="E262" s="95">
        <v>149.03</v>
      </c>
      <c r="F262" s="80">
        <v>155.94999999999999</v>
      </c>
      <c r="G262" s="80">
        <v>96.13</v>
      </c>
      <c r="H262" s="80">
        <v>99.97</v>
      </c>
      <c r="I262" s="100">
        <v>950.93000000000006</v>
      </c>
      <c r="J262" s="100">
        <v>834.45</v>
      </c>
      <c r="K262" s="100">
        <v>669.25</v>
      </c>
      <c r="L262" s="100">
        <v>669.25</v>
      </c>
      <c r="M262" s="82">
        <f t="shared" si="179"/>
        <v>3123.88</v>
      </c>
      <c r="N262" s="96">
        <f t="shared" si="183"/>
        <v>50304.197000000007</v>
      </c>
      <c r="O262" s="101">
        <f t="shared" si="184"/>
        <v>44142.405000000006</v>
      </c>
      <c r="P262" s="101">
        <f t="shared" si="185"/>
        <v>37464.614999999991</v>
      </c>
      <c r="Q262" s="101">
        <f t="shared" si="186"/>
        <v>37464.614999999991</v>
      </c>
      <c r="R262" s="82">
        <f t="shared" si="180"/>
        <v>169375.83199999999</v>
      </c>
      <c r="S262" s="96">
        <f>'2026'!T262</f>
        <v>0</v>
      </c>
      <c r="T262" s="97"/>
      <c r="U262" s="98"/>
    </row>
    <row r="263" spans="1:21" ht="30.75" customHeight="1">
      <c r="A263" s="36" t="s">
        <v>79</v>
      </c>
      <c r="B263" s="37" t="s">
        <v>77</v>
      </c>
      <c r="C263" s="16"/>
      <c r="D263" s="42"/>
      <c r="E263" s="183"/>
      <c r="F263" s="184"/>
      <c r="G263" s="184"/>
      <c r="H263" s="184"/>
      <c r="I263" s="100">
        <f t="shared" ref="I263:L263" si="187">SUM(I264:I265)</f>
        <v>2970.0259999999998</v>
      </c>
      <c r="J263" s="100">
        <f t="shared" si="187"/>
        <v>4634.0079999999998</v>
      </c>
      <c r="K263" s="103">
        <f t="shared" si="187"/>
        <v>5476.9</v>
      </c>
      <c r="L263" s="103">
        <f t="shared" si="187"/>
        <v>5476.9</v>
      </c>
      <c r="M263" s="82">
        <f t="shared" si="179"/>
        <v>18557.833999999999</v>
      </c>
      <c r="N263" s="95">
        <f>SUM(N264:N265)</f>
        <v>16840.047420000003</v>
      </c>
      <c r="O263" s="95">
        <f>SUM(O264:O265)</f>
        <v>70753.41896000001</v>
      </c>
      <c r="P263" s="95">
        <f t="shared" ref="P263:Q263" si="188">SUM(P264:P265)</f>
        <v>101414.92499999997</v>
      </c>
      <c r="Q263" s="95">
        <f t="shared" si="188"/>
        <v>101414.92499999997</v>
      </c>
      <c r="R263" s="82">
        <f t="shared" si="180"/>
        <v>290423.31637999997</v>
      </c>
      <c r="S263" s="96">
        <f>'2026'!T263</f>
        <v>31230.436999999994</v>
      </c>
      <c r="T263" s="97">
        <f>Q263/3</f>
        <v>33804.974999999991</v>
      </c>
      <c r="U263" s="98">
        <f>R263+S263-T263</f>
        <v>287848.77837999997</v>
      </c>
    </row>
    <row r="264" spans="1:21" ht="38.25" customHeight="1">
      <c r="A264" s="36"/>
      <c r="B264" s="16" t="s">
        <v>72</v>
      </c>
      <c r="C264" s="16" t="s">
        <v>78</v>
      </c>
      <c r="D264" s="42" t="s">
        <v>175</v>
      </c>
      <c r="E264" s="95">
        <v>68.31</v>
      </c>
      <c r="F264" s="80">
        <v>71.48</v>
      </c>
      <c r="G264" s="80">
        <v>62.64</v>
      </c>
      <c r="H264" s="80">
        <v>65.150000000000006</v>
      </c>
      <c r="I264" s="100">
        <v>2970.0259999999998</v>
      </c>
      <c r="J264" s="100">
        <v>3013.0680000000002</v>
      </c>
      <c r="K264" s="100">
        <v>3194.2</v>
      </c>
      <c r="L264" s="100">
        <v>3194.2</v>
      </c>
      <c r="M264" s="82">
        <f t="shared" si="179"/>
        <v>12371.493999999999</v>
      </c>
      <c r="N264" s="96">
        <f>I264*(E264-G264)</f>
        <v>16840.047420000003</v>
      </c>
      <c r="O264" s="101">
        <f>J264*(E264-G264)</f>
        <v>17084.095560000005</v>
      </c>
      <c r="P264" s="101">
        <f>(F264-H264)*K264</f>
        <v>20219.285999999993</v>
      </c>
      <c r="Q264" s="101">
        <f>(F264-H264)*L264</f>
        <v>20219.285999999993</v>
      </c>
      <c r="R264" s="82">
        <f t="shared" si="180"/>
        <v>74362.71497999999</v>
      </c>
      <c r="S264" s="96">
        <f>'2026'!T264</f>
        <v>0</v>
      </c>
      <c r="T264" s="97"/>
      <c r="U264" s="98"/>
    </row>
    <row r="265" spans="1:21" ht="45" customHeight="1">
      <c r="A265" s="36"/>
      <c r="B265" s="16" t="s">
        <v>72</v>
      </c>
      <c r="C265" s="16" t="s">
        <v>393</v>
      </c>
      <c r="D265" s="42" t="s">
        <v>175</v>
      </c>
      <c r="E265" s="95">
        <v>96.7</v>
      </c>
      <c r="F265" s="80">
        <v>101.71</v>
      </c>
      <c r="G265" s="80">
        <v>63.59</v>
      </c>
      <c r="H265" s="80">
        <v>66.14</v>
      </c>
      <c r="I265" s="100">
        <v>0</v>
      </c>
      <c r="J265" s="100">
        <v>1620.94</v>
      </c>
      <c r="K265" s="100">
        <v>2282.6999999999998</v>
      </c>
      <c r="L265" s="100">
        <v>2282.6999999999998</v>
      </c>
      <c r="M265" s="82">
        <f t="shared" si="179"/>
        <v>6186.34</v>
      </c>
      <c r="N265" s="96">
        <f>I265*(E265-G265)</f>
        <v>0</v>
      </c>
      <c r="O265" s="101">
        <f>J265*(E265-G265)</f>
        <v>53669.323400000001</v>
      </c>
      <c r="P265" s="101">
        <f>(F265-H265)*K265</f>
        <v>81195.638999999981</v>
      </c>
      <c r="Q265" s="101">
        <f>(F265-H265)*L265</f>
        <v>81195.638999999981</v>
      </c>
      <c r="R265" s="82">
        <f t="shared" si="180"/>
        <v>216060.60139999999</v>
      </c>
      <c r="S265" s="96">
        <f>'2026'!T265</f>
        <v>0</v>
      </c>
      <c r="T265" s="97"/>
      <c r="U265" s="98"/>
    </row>
    <row r="266" spans="1:21" ht="30.75" customHeight="1">
      <c r="A266" s="36" t="s">
        <v>234</v>
      </c>
      <c r="B266" s="37" t="s">
        <v>235</v>
      </c>
      <c r="C266" s="16"/>
      <c r="D266" s="42"/>
      <c r="E266" s="183"/>
      <c r="F266" s="184"/>
      <c r="G266" s="184"/>
      <c r="H266" s="184"/>
      <c r="I266" s="100">
        <f t="shared" ref="I266:L266" si="189">SUM(I267)</f>
        <v>2965.6000000000004</v>
      </c>
      <c r="J266" s="100">
        <f t="shared" si="189"/>
        <v>3039.7</v>
      </c>
      <c r="K266" s="103">
        <f t="shared" si="189"/>
        <v>4616</v>
      </c>
      <c r="L266" s="103">
        <f t="shared" si="189"/>
        <v>4616</v>
      </c>
      <c r="M266" s="82">
        <f t="shared" si="179"/>
        <v>15237.3</v>
      </c>
      <c r="N266" s="95">
        <f>SUM(N267)</f>
        <v>1779.3600000000256</v>
      </c>
      <c r="O266" s="80">
        <f>SUM(O267)</f>
        <v>1823.8200000000259</v>
      </c>
      <c r="P266" s="80">
        <f t="shared" ref="P266:Q266" si="190">SUM(P267)</f>
        <v>23910.879999999965</v>
      </c>
      <c r="Q266" s="80">
        <f t="shared" si="190"/>
        <v>23910.879999999965</v>
      </c>
      <c r="R266" s="82">
        <f t="shared" si="180"/>
        <v>51424.939999999981</v>
      </c>
      <c r="S266" s="96">
        <f>'2026'!T266</f>
        <v>923.20000000001312</v>
      </c>
      <c r="T266" s="80">
        <f>Q266/3</f>
        <v>7970.2933333333212</v>
      </c>
      <c r="U266" s="98">
        <f>R266+S266-T266</f>
        <v>44377.846666666672</v>
      </c>
    </row>
    <row r="267" spans="1:21" ht="30.75" customHeight="1">
      <c r="A267" s="36"/>
      <c r="B267" s="16" t="s">
        <v>332</v>
      </c>
      <c r="C267" s="16" t="s">
        <v>343</v>
      </c>
      <c r="D267" s="42" t="s">
        <v>144</v>
      </c>
      <c r="E267" s="95">
        <v>113.98</v>
      </c>
      <c r="F267" s="80">
        <v>123.1</v>
      </c>
      <c r="G267" s="80">
        <v>113.38</v>
      </c>
      <c r="H267" s="80">
        <v>117.92</v>
      </c>
      <c r="I267" s="100">
        <v>2965.6000000000004</v>
      </c>
      <c r="J267" s="100">
        <v>3039.7</v>
      </c>
      <c r="K267" s="100">
        <v>4616</v>
      </c>
      <c r="L267" s="100">
        <v>4616</v>
      </c>
      <c r="M267" s="82">
        <f t="shared" si="179"/>
        <v>15237.3</v>
      </c>
      <c r="N267" s="96">
        <f>I267*(E267-G267)</f>
        <v>1779.3600000000256</v>
      </c>
      <c r="O267" s="101">
        <f>J267*(E267-G267)</f>
        <v>1823.8200000000259</v>
      </c>
      <c r="P267" s="101">
        <f>(F267-H267)*K267</f>
        <v>23910.879999999965</v>
      </c>
      <c r="Q267" s="101">
        <f>(F267-H267)*L267</f>
        <v>23910.879999999965</v>
      </c>
      <c r="R267" s="82">
        <f t="shared" si="180"/>
        <v>51424.939999999981</v>
      </c>
      <c r="S267" s="96">
        <f>'2026'!T267</f>
        <v>0</v>
      </c>
      <c r="T267" s="97"/>
      <c r="U267" s="98"/>
    </row>
    <row r="268" spans="1:21" ht="30.75" customHeight="1">
      <c r="A268" s="36" t="s">
        <v>414</v>
      </c>
      <c r="B268" s="37" t="s">
        <v>413</v>
      </c>
      <c r="C268" s="16"/>
      <c r="D268" s="42"/>
      <c r="E268" s="183"/>
      <c r="F268" s="184"/>
      <c r="G268" s="184"/>
      <c r="H268" s="184"/>
      <c r="I268" s="100">
        <f>I269</f>
        <v>1125.864</v>
      </c>
      <c r="J268" s="100">
        <f t="shared" ref="J268:L268" si="191">J269</f>
        <v>1125.864</v>
      </c>
      <c r="K268" s="103">
        <f t="shared" si="191"/>
        <v>1125.864</v>
      </c>
      <c r="L268" s="103">
        <f t="shared" si="191"/>
        <v>1125.864</v>
      </c>
      <c r="M268" s="82">
        <f t="shared" si="179"/>
        <v>4503.4560000000001</v>
      </c>
      <c r="N268" s="95">
        <f>N269</f>
        <v>311560.34471999999</v>
      </c>
      <c r="O268" s="80">
        <f t="shared" ref="O268:Q268" si="192">O269</f>
        <v>311560.34471999999</v>
      </c>
      <c r="P268" s="80">
        <f t="shared" si="192"/>
        <v>326365.45632</v>
      </c>
      <c r="Q268" s="80">
        <f t="shared" si="192"/>
        <v>326365.45632</v>
      </c>
      <c r="R268" s="82">
        <f>N268+O268+P268+Q268</f>
        <v>1275851.6020800001</v>
      </c>
      <c r="S268" s="96">
        <f>'2026'!T268</f>
        <v>103853.44824</v>
      </c>
      <c r="T268" s="80">
        <f>Q268/3</f>
        <v>108788.48544</v>
      </c>
      <c r="U268" s="98">
        <f>R268+S268-T268</f>
        <v>1270916.5648800002</v>
      </c>
    </row>
    <row r="269" spans="1:21" ht="42" customHeight="1">
      <c r="A269" s="36"/>
      <c r="B269" s="16" t="s">
        <v>415</v>
      </c>
      <c r="C269" s="16" t="s">
        <v>416</v>
      </c>
      <c r="D269" s="42" t="s">
        <v>175</v>
      </c>
      <c r="E269" s="95">
        <v>321.39999999999998</v>
      </c>
      <c r="F269" s="80">
        <v>336.34</v>
      </c>
      <c r="G269" s="80">
        <v>44.67</v>
      </c>
      <c r="H269" s="80">
        <v>46.46</v>
      </c>
      <c r="I269" s="100">
        <f>'2026'!I269</f>
        <v>1125.864</v>
      </c>
      <c r="J269" s="100">
        <f>'2026'!J269</f>
        <v>1125.864</v>
      </c>
      <c r="K269" s="100">
        <f>'2026'!K269</f>
        <v>1125.864</v>
      </c>
      <c r="L269" s="100">
        <f>'2026'!L269</f>
        <v>1125.864</v>
      </c>
      <c r="M269" s="82">
        <f t="shared" si="179"/>
        <v>4503.4560000000001</v>
      </c>
      <c r="N269" s="96">
        <f>I269*(E269-G269)</f>
        <v>311560.34471999999</v>
      </c>
      <c r="O269" s="101">
        <f>J269*(E269-G269)</f>
        <v>311560.34471999999</v>
      </c>
      <c r="P269" s="101">
        <f>(F269-H269)*K269</f>
        <v>326365.45632</v>
      </c>
      <c r="Q269" s="101">
        <f>(F269-H269)*L269</f>
        <v>326365.45632</v>
      </c>
      <c r="R269" s="82">
        <f t="shared" si="180"/>
        <v>1275851.6020800001</v>
      </c>
      <c r="S269" s="96"/>
      <c r="T269" s="97"/>
      <c r="U269" s="98"/>
    </row>
    <row r="270" spans="1:21" ht="30.75" customHeight="1">
      <c r="A270" s="36" t="s">
        <v>236</v>
      </c>
      <c r="B270" s="37" t="s">
        <v>237</v>
      </c>
      <c r="C270" s="16"/>
      <c r="D270" s="42"/>
      <c r="E270" s="183"/>
      <c r="F270" s="184"/>
      <c r="G270" s="184"/>
      <c r="H270" s="184"/>
      <c r="I270" s="100">
        <f t="shared" ref="I270:J270" si="193">SUM(I271:I272)</f>
        <v>100464.64199999999</v>
      </c>
      <c r="J270" s="100">
        <f t="shared" si="193"/>
        <v>97970.28</v>
      </c>
      <c r="K270" s="103">
        <f t="shared" ref="K270:L270" si="194">SUM(K271:K272)</f>
        <v>92846.5</v>
      </c>
      <c r="L270" s="103">
        <f t="shared" si="194"/>
        <v>92846.5</v>
      </c>
      <c r="M270" s="82">
        <f t="shared" si="179"/>
        <v>384127.92200000002</v>
      </c>
      <c r="N270" s="95">
        <f>SUM(N271:N272)</f>
        <v>215008.83708000006</v>
      </c>
      <c r="O270" s="80">
        <f>SUM(O271:O272)</f>
        <v>209672.37840000005</v>
      </c>
      <c r="P270" s="80">
        <f t="shared" ref="P270:Q270" si="195">SUM(P271:P272)</f>
        <v>378183.5575</v>
      </c>
      <c r="Q270" s="80">
        <f t="shared" si="195"/>
        <v>378183.5575</v>
      </c>
      <c r="R270" s="82">
        <f t="shared" si="180"/>
        <v>1181048.33048</v>
      </c>
      <c r="S270" s="96">
        <f>'2026'!T270</f>
        <v>66534.503333333356</v>
      </c>
      <c r="T270" s="80">
        <f>Q270/3</f>
        <v>126061.18583333334</v>
      </c>
      <c r="U270" s="98">
        <f>R270+S270-T270</f>
        <v>1121521.6479800001</v>
      </c>
    </row>
    <row r="271" spans="1:21" ht="30.75" customHeight="1">
      <c r="A271" s="36"/>
      <c r="B271" s="16" t="s">
        <v>42</v>
      </c>
      <c r="C271" s="16" t="s">
        <v>238</v>
      </c>
      <c r="D271" s="42" t="s">
        <v>144</v>
      </c>
      <c r="E271" s="95">
        <v>50.81</v>
      </c>
      <c r="F271" s="80">
        <v>54.87</v>
      </c>
      <c r="G271" s="80">
        <v>48.43</v>
      </c>
      <c r="H271" s="80">
        <v>50.37</v>
      </c>
      <c r="I271" s="100">
        <v>50262.536</v>
      </c>
      <c r="J271" s="100">
        <v>49018.43</v>
      </c>
      <c r="K271" s="100">
        <v>48323.25</v>
      </c>
      <c r="L271" s="100">
        <v>48323.25</v>
      </c>
      <c r="M271" s="82">
        <f t="shared" si="179"/>
        <v>195927.46600000001</v>
      </c>
      <c r="N271" s="96">
        <f>I271*(E271-G271)</f>
        <v>119624.83568000013</v>
      </c>
      <c r="O271" s="101">
        <f>J271*(E271-G271)</f>
        <v>116663.86340000013</v>
      </c>
      <c r="P271" s="101">
        <f>(F271-H271)*K271</f>
        <v>217454.625</v>
      </c>
      <c r="Q271" s="101">
        <f>(F271-H271)*L271</f>
        <v>217454.625</v>
      </c>
      <c r="R271" s="82">
        <f t="shared" si="180"/>
        <v>671197.94908000028</v>
      </c>
      <c r="S271" s="96">
        <f>'2026'!T271</f>
        <v>0</v>
      </c>
      <c r="T271" s="97"/>
      <c r="U271" s="98"/>
    </row>
    <row r="272" spans="1:21" ht="30.75" customHeight="1">
      <c r="A272" s="36"/>
      <c r="B272" s="16" t="s">
        <v>42</v>
      </c>
      <c r="C272" s="16" t="s">
        <v>238</v>
      </c>
      <c r="D272" s="42" t="s">
        <v>145</v>
      </c>
      <c r="E272" s="95">
        <v>40.93</v>
      </c>
      <c r="F272" s="80">
        <v>44.2</v>
      </c>
      <c r="G272" s="80">
        <v>39.03</v>
      </c>
      <c r="H272" s="80">
        <v>40.590000000000003</v>
      </c>
      <c r="I272" s="100">
        <v>50202.105999999992</v>
      </c>
      <c r="J272" s="100">
        <v>48951.85</v>
      </c>
      <c r="K272" s="100">
        <v>44523.25</v>
      </c>
      <c r="L272" s="100">
        <v>44523.25</v>
      </c>
      <c r="M272" s="82">
        <f t="shared" si="179"/>
        <v>188200.45600000001</v>
      </c>
      <c r="N272" s="96">
        <f>I272*(E272-G272)</f>
        <v>95384.001399999921</v>
      </c>
      <c r="O272" s="101">
        <f>J272*(E272-G272)</f>
        <v>93008.514999999927</v>
      </c>
      <c r="P272" s="101">
        <f>(F272-H272)*K272</f>
        <v>160728.93249999997</v>
      </c>
      <c r="Q272" s="101">
        <f>(F272-H272)*L272</f>
        <v>160728.93249999997</v>
      </c>
      <c r="R272" s="82">
        <f t="shared" si="180"/>
        <v>509850.38139999984</v>
      </c>
      <c r="S272" s="96">
        <f>'2026'!T272</f>
        <v>0</v>
      </c>
      <c r="T272" s="97"/>
      <c r="U272" s="98"/>
    </row>
    <row r="273" spans="1:21" ht="30.75" customHeight="1">
      <c r="A273" s="36" t="s">
        <v>239</v>
      </c>
      <c r="B273" s="37" t="s">
        <v>240</v>
      </c>
      <c r="C273" s="16"/>
      <c r="D273" s="42"/>
      <c r="E273" s="183"/>
      <c r="F273" s="184"/>
      <c r="G273" s="184"/>
      <c r="H273" s="184"/>
      <c r="I273" s="100">
        <f t="shared" ref="I273:J273" si="196">SUM(I274:I275)</f>
        <v>5787.66</v>
      </c>
      <c r="J273" s="100">
        <f t="shared" si="196"/>
        <v>5824.4</v>
      </c>
      <c r="K273" s="103">
        <f t="shared" ref="K273:L273" si="197">SUM(K274:K275)</f>
        <v>6051.5</v>
      </c>
      <c r="L273" s="103">
        <f t="shared" si="197"/>
        <v>6051.5</v>
      </c>
      <c r="M273" s="82">
        <f t="shared" si="179"/>
        <v>23715.059999999998</v>
      </c>
      <c r="N273" s="95">
        <f>SUM(N274:N275)</f>
        <v>1799701.8152999999</v>
      </c>
      <c r="O273" s="80">
        <f>SUM(O274:O275)</f>
        <v>1811126.3019999999</v>
      </c>
      <c r="P273" s="80">
        <f t="shared" ref="P273:Q273" si="198">SUM(P274:P275)</f>
        <v>1972819.2574999998</v>
      </c>
      <c r="Q273" s="80">
        <f t="shared" si="198"/>
        <v>1972819.2574999998</v>
      </c>
      <c r="R273" s="82">
        <f t="shared" si="180"/>
        <v>7556466.6323000006</v>
      </c>
      <c r="S273" s="96">
        <f>'2026'!T273</f>
        <v>627248.06083333341</v>
      </c>
      <c r="T273" s="80">
        <f>Q273/3</f>
        <v>657606.41916666657</v>
      </c>
      <c r="U273" s="98">
        <f>R273+S273-T273</f>
        <v>7526108.2739666672</v>
      </c>
    </row>
    <row r="274" spans="1:21" ht="29.25" customHeight="1">
      <c r="A274" s="36"/>
      <c r="B274" s="16" t="s">
        <v>42</v>
      </c>
      <c r="C274" s="16" t="s">
        <v>241</v>
      </c>
      <c r="D274" s="42" t="s">
        <v>144</v>
      </c>
      <c r="E274" s="95">
        <v>474.96</v>
      </c>
      <c r="F274" s="80">
        <v>497.03</v>
      </c>
      <c r="G274" s="80">
        <v>50.45</v>
      </c>
      <c r="H274" s="80">
        <v>52.47</v>
      </c>
      <c r="I274" s="100">
        <v>2893.83</v>
      </c>
      <c r="J274" s="100">
        <v>2912.2</v>
      </c>
      <c r="K274" s="100">
        <v>3025.75</v>
      </c>
      <c r="L274" s="100">
        <v>3025.75</v>
      </c>
      <c r="M274" s="82">
        <f t="shared" si="179"/>
        <v>11857.529999999999</v>
      </c>
      <c r="N274" s="96">
        <f>I274*(E274-G274)</f>
        <v>1228459.7733</v>
      </c>
      <c r="O274" s="101">
        <f>J274*(E274-G274)</f>
        <v>1236258.0219999999</v>
      </c>
      <c r="P274" s="101">
        <f>(F274-H274)*K274</f>
        <v>1345127.42</v>
      </c>
      <c r="Q274" s="101">
        <f>(F274-H274)*L274</f>
        <v>1345127.42</v>
      </c>
      <c r="R274" s="82">
        <f t="shared" si="180"/>
        <v>5154972.6352999993</v>
      </c>
      <c r="S274" s="96">
        <f>'2026'!T274</f>
        <v>0</v>
      </c>
      <c r="T274" s="97"/>
      <c r="U274" s="98"/>
    </row>
    <row r="275" spans="1:21" ht="29.25" customHeight="1">
      <c r="A275" s="36"/>
      <c r="B275" s="16" t="s">
        <v>42</v>
      </c>
      <c r="C275" s="16" t="s">
        <v>241</v>
      </c>
      <c r="D275" s="42" t="s">
        <v>145</v>
      </c>
      <c r="E275" s="95">
        <v>241.16</v>
      </c>
      <c r="F275" s="80">
        <v>252.96</v>
      </c>
      <c r="G275" s="80">
        <v>43.76</v>
      </c>
      <c r="H275" s="80">
        <v>45.51</v>
      </c>
      <c r="I275" s="100">
        <v>2893.83</v>
      </c>
      <c r="J275" s="100">
        <v>2912.2</v>
      </c>
      <c r="K275" s="100">
        <v>3025.75</v>
      </c>
      <c r="L275" s="100">
        <v>3025.75</v>
      </c>
      <c r="M275" s="82">
        <f t="shared" si="179"/>
        <v>11857.529999999999</v>
      </c>
      <c r="N275" s="96">
        <f>I275*(E275-G275)</f>
        <v>571242.04200000002</v>
      </c>
      <c r="O275" s="101">
        <f>J275*(E275-G275)</f>
        <v>574868.28</v>
      </c>
      <c r="P275" s="101">
        <f>(F275-H275)*K275</f>
        <v>627691.83750000002</v>
      </c>
      <c r="Q275" s="101">
        <f>(F275-H275)*L275</f>
        <v>627691.83750000002</v>
      </c>
      <c r="R275" s="82">
        <f t="shared" si="180"/>
        <v>2401493.997</v>
      </c>
      <c r="S275" s="96">
        <f>'2026'!T275</f>
        <v>0</v>
      </c>
      <c r="T275" s="97"/>
      <c r="U275" s="98"/>
    </row>
    <row r="276" spans="1:21" ht="30.75" customHeight="1">
      <c r="A276" s="36" t="s">
        <v>405</v>
      </c>
      <c r="B276" s="37" t="s">
        <v>404</v>
      </c>
      <c r="C276" s="16"/>
      <c r="D276" s="42"/>
      <c r="E276" s="183"/>
      <c r="F276" s="184"/>
      <c r="G276" s="184"/>
      <c r="H276" s="184"/>
      <c r="I276" s="100">
        <f>SUM(I277:I278)</f>
        <v>99391.416666666744</v>
      </c>
      <c r="J276" s="100">
        <f t="shared" ref="J276:L276" si="199">SUM(J277:J278)</f>
        <v>99391.416666666744</v>
      </c>
      <c r="K276" s="103">
        <f t="shared" si="199"/>
        <v>99391.416666666744</v>
      </c>
      <c r="L276" s="103">
        <f t="shared" si="199"/>
        <v>99391.416666666744</v>
      </c>
      <c r="M276" s="82">
        <f>I276+J276+K276+L276</f>
        <v>397565.66666666698</v>
      </c>
      <c r="N276" s="95">
        <f>SUM(N277:N278)</f>
        <v>0</v>
      </c>
      <c r="O276" s="80">
        <f>SUM(O277:O278)</f>
        <v>0</v>
      </c>
      <c r="P276" s="80">
        <f t="shared" ref="P276:Q276" si="200">SUM(P277:P278)</f>
        <v>99698.290000000532</v>
      </c>
      <c r="Q276" s="80">
        <f t="shared" si="200"/>
        <v>99698.290000000532</v>
      </c>
      <c r="R276" s="82">
        <f>N276+O276+P276+Q276</f>
        <v>199396.58000000106</v>
      </c>
      <c r="S276" s="96">
        <f>'2026'!T276</f>
        <v>0</v>
      </c>
      <c r="T276" s="80">
        <f>Q276/3</f>
        <v>33232.763333333511</v>
      </c>
      <c r="U276" s="98">
        <f>R276+S276-T276</f>
        <v>166163.81666666755</v>
      </c>
    </row>
    <row r="277" spans="1:21" ht="29.25" customHeight="1">
      <c r="A277" s="36"/>
      <c r="B277" s="16" t="s">
        <v>56</v>
      </c>
      <c r="C277" s="16" t="s">
        <v>403</v>
      </c>
      <c r="D277" s="42" t="s">
        <v>144</v>
      </c>
      <c r="E277" s="95">
        <v>48.5</v>
      </c>
      <c r="F277" s="80">
        <v>52.38</v>
      </c>
      <c r="G277" s="80">
        <v>48.5</v>
      </c>
      <c r="H277" s="80">
        <v>50.44</v>
      </c>
      <c r="I277" s="100">
        <v>41552.25</v>
      </c>
      <c r="J277" s="100">
        <v>41552.25</v>
      </c>
      <c r="K277" s="100">
        <v>41552.25</v>
      </c>
      <c r="L277" s="100">
        <v>41552.25</v>
      </c>
      <c r="M277" s="82">
        <f t="shared" ref="M277:M278" si="201">I277+J277+K277+L277</f>
        <v>166209</v>
      </c>
      <c r="N277" s="96">
        <f>I277*(E277-G277)</f>
        <v>0</v>
      </c>
      <c r="O277" s="101">
        <f>J277*(E277-G277)</f>
        <v>0</v>
      </c>
      <c r="P277" s="101">
        <f>(F277-H277)*K277</f>
        <v>80611.365000000194</v>
      </c>
      <c r="Q277" s="101">
        <f>(F277-H277)*L277</f>
        <v>80611.365000000194</v>
      </c>
      <c r="R277" s="82">
        <f t="shared" ref="R277:R278" si="202">N277+O277+P277+Q277</f>
        <v>161222.73000000039</v>
      </c>
      <c r="S277" s="96"/>
      <c r="T277" s="97"/>
      <c r="U277" s="98"/>
    </row>
    <row r="278" spans="1:21" ht="29.25" customHeight="1">
      <c r="A278" s="36"/>
      <c r="B278" s="16" t="s">
        <v>56</v>
      </c>
      <c r="C278" s="16" t="s">
        <v>403</v>
      </c>
      <c r="D278" s="42" t="s">
        <v>145</v>
      </c>
      <c r="E278" s="95">
        <v>50.39</v>
      </c>
      <c r="F278" s="80">
        <v>52.74</v>
      </c>
      <c r="G278" s="80">
        <v>50.39</v>
      </c>
      <c r="H278" s="80">
        <v>52.41</v>
      </c>
      <c r="I278" s="100">
        <v>57839.166666666752</v>
      </c>
      <c r="J278" s="100">
        <v>57839.166666666752</v>
      </c>
      <c r="K278" s="100">
        <v>57839.166666666752</v>
      </c>
      <c r="L278" s="100">
        <v>57839.166666666752</v>
      </c>
      <c r="M278" s="82">
        <f t="shared" si="201"/>
        <v>231356.66666666701</v>
      </c>
      <c r="N278" s="96">
        <f>I278*(E278-G278)</f>
        <v>0</v>
      </c>
      <c r="O278" s="101">
        <f>J278*(E278-G278)</f>
        <v>0</v>
      </c>
      <c r="P278" s="101">
        <f>(F278-H278)*K278</f>
        <v>19086.925000000341</v>
      </c>
      <c r="Q278" s="101">
        <f>(F278-H278)*L278</f>
        <v>19086.925000000341</v>
      </c>
      <c r="R278" s="82">
        <f t="shared" si="202"/>
        <v>38173.850000000682</v>
      </c>
      <c r="S278" s="96"/>
      <c r="T278" s="97"/>
      <c r="U278" s="98"/>
    </row>
    <row r="279" spans="1:21" ht="30.75" customHeight="1">
      <c r="A279" s="36" t="s">
        <v>242</v>
      </c>
      <c r="B279" s="37" t="s">
        <v>243</v>
      </c>
      <c r="C279" s="16"/>
      <c r="D279" s="42"/>
      <c r="E279" s="183"/>
      <c r="F279" s="184"/>
      <c r="G279" s="184"/>
      <c r="H279" s="184"/>
      <c r="I279" s="100">
        <f>SUM(I280:I290)</f>
        <v>85788.387999999977</v>
      </c>
      <c r="J279" s="100">
        <f>SUM(J280:J290)</f>
        <v>86585.271000000008</v>
      </c>
      <c r="K279" s="103">
        <f>SUM(K280:K290)</f>
        <v>90561</v>
      </c>
      <c r="L279" s="103">
        <f>SUM(L280:L290)</f>
        <v>84360</v>
      </c>
      <c r="M279" s="82">
        <f t="shared" si="179"/>
        <v>347294.65899999999</v>
      </c>
      <c r="N279" s="95">
        <f>SUM(N280:N290)</f>
        <v>14414501.764859999</v>
      </c>
      <c r="O279" s="80">
        <f>SUM(O280:O290)</f>
        <v>14556717.896299999</v>
      </c>
      <c r="P279" s="80">
        <f>SUM(P280:P290)</f>
        <v>16268281.18</v>
      </c>
      <c r="Q279" s="80">
        <f>SUM(Q280:Q290)</f>
        <v>14959166.869999997</v>
      </c>
      <c r="R279" s="82">
        <f t="shared" si="180"/>
        <v>60198667.711159997</v>
      </c>
      <c r="S279" s="96">
        <f>'2026'!T279</f>
        <v>4738820.5266666664</v>
      </c>
      <c r="T279" s="97">
        <f>Q279/3</f>
        <v>4986388.9566666661</v>
      </c>
      <c r="U279" s="98">
        <f>R279+S279-T279</f>
        <v>59951099.281159997</v>
      </c>
    </row>
    <row r="280" spans="1:21" ht="30.75" customHeight="1">
      <c r="A280" s="36"/>
      <c r="B280" s="16" t="s">
        <v>314</v>
      </c>
      <c r="C280" s="16" t="s">
        <v>315</v>
      </c>
      <c r="D280" s="42" t="s">
        <v>144</v>
      </c>
      <c r="E280" s="95">
        <v>240.29</v>
      </c>
      <c r="F280" s="80">
        <v>251.45</v>
      </c>
      <c r="G280" s="80">
        <v>86.27</v>
      </c>
      <c r="H280" s="80">
        <v>89.72</v>
      </c>
      <c r="I280" s="100">
        <v>18369.503000000001</v>
      </c>
      <c r="J280" s="100">
        <v>18371.373</v>
      </c>
      <c r="K280" s="100">
        <v>20341</v>
      </c>
      <c r="L280" s="100">
        <v>18714</v>
      </c>
      <c r="M280" s="82">
        <f t="shared" si="179"/>
        <v>75795.876000000004</v>
      </c>
      <c r="N280" s="96">
        <f t="shared" ref="N280:N290" si="203">I280*(E280-G280)</f>
        <v>2829270.8520599999</v>
      </c>
      <c r="O280" s="101">
        <f t="shared" ref="O280:O290" si="204">J280*(E280-G280)</f>
        <v>2829558.8694599997</v>
      </c>
      <c r="P280" s="101">
        <f t="shared" ref="P280:P290" si="205">(F280-H280)*K280</f>
        <v>3289749.9299999997</v>
      </c>
      <c r="Q280" s="101">
        <f t="shared" ref="Q280:Q290" si="206">(F280-H280)*L280</f>
        <v>3026615.2199999997</v>
      </c>
      <c r="R280" s="82">
        <f t="shared" si="180"/>
        <v>11975194.871519998</v>
      </c>
      <c r="S280" s="96">
        <f>'2026'!T280</f>
        <v>0</v>
      </c>
      <c r="T280" s="97"/>
      <c r="U280" s="98"/>
    </row>
    <row r="281" spans="1:21" ht="45.75" customHeight="1">
      <c r="A281" s="36"/>
      <c r="B281" s="16" t="s">
        <v>316</v>
      </c>
      <c r="C281" s="16" t="s">
        <v>317</v>
      </c>
      <c r="D281" s="42" t="s">
        <v>144</v>
      </c>
      <c r="E281" s="95">
        <v>303.06</v>
      </c>
      <c r="F281" s="80">
        <v>317.14</v>
      </c>
      <c r="G281" s="80">
        <v>86.27</v>
      </c>
      <c r="H281" s="80">
        <v>89.72</v>
      </c>
      <c r="I281" s="100">
        <v>13096.855</v>
      </c>
      <c r="J281" s="100">
        <v>0</v>
      </c>
      <c r="K281" s="100">
        <v>0</v>
      </c>
      <c r="L281" s="100">
        <v>0</v>
      </c>
      <c r="M281" s="82">
        <f t="shared" si="179"/>
        <v>13096.855</v>
      </c>
      <c r="N281" s="96">
        <f t="shared" si="203"/>
        <v>2839267.19545</v>
      </c>
      <c r="O281" s="101">
        <f t="shared" si="204"/>
        <v>0</v>
      </c>
      <c r="P281" s="101">
        <f t="shared" si="205"/>
        <v>0</v>
      </c>
      <c r="Q281" s="101">
        <f t="shared" si="206"/>
        <v>0</v>
      </c>
      <c r="R281" s="82">
        <f t="shared" si="180"/>
        <v>2839267.19545</v>
      </c>
      <c r="S281" s="96">
        <f>'2026'!T281</f>
        <v>0</v>
      </c>
      <c r="T281" s="97"/>
      <c r="U281" s="98"/>
    </row>
    <row r="282" spans="1:21" ht="30" customHeight="1">
      <c r="A282" s="36"/>
      <c r="B282" s="16" t="s">
        <v>293</v>
      </c>
      <c r="C282" s="198" t="s">
        <v>394</v>
      </c>
      <c r="D282" s="42" t="s">
        <v>144</v>
      </c>
      <c r="E282" s="95">
        <v>328.65</v>
      </c>
      <c r="F282" s="80">
        <v>343.93</v>
      </c>
      <c r="G282" s="80">
        <v>96.53</v>
      </c>
      <c r="H282" s="80">
        <v>100.4</v>
      </c>
      <c r="I282" s="100">
        <v>8708.3670000000002</v>
      </c>
      <c r="J282" s="100">
        <v>8645.7860000000001</v>
      </c>
      <c r="K282" s="104">
        <v>10244</v>
      </c>
      <c r="L282" s="104">
        <v>7807</v>
      </c>
      <c r="M282" s="82">
        <f t="shared" si="179"/>
        <v>35405.152999999998</v>
      </c>
      <c r="N282" s="96">
        <f t="shared" si="203"/>
        <v>2021386.1480399999</v>
      </c>
      <c r="O282" s="101">
        <f t="shared" si="204"/>
        <v>2006859.8463199998</v>
      </c>
      <c r="P282" s="101">
        <f t="shared" si="205"/>
        <v>2494721.3199999998</v>
      </c>
      <c r="Q282" s="101">
        <f t="shared" si="206"/>
        <v>1901238.71</v>
      </c>
      <c r="R282" s="82">
        <f t="shared" si="180"/>
        <v>8424206.0243600011</v>
      </c>
      <c r="S282" s="96">
        <f>'2026'!T282</f>
        <v>0</v>
      </c>
      <c r="T282" s="97"/>
      <c r="U282" s="98"/>
    </row>
    <row r="283" spans="1:21" ht="30.75" customHeight="1">
      <c r="A283" s="36"/>
      <c r="B283" s="16" t="s">
        <v>293</v>
      </c>
      <c r="C283" s="16" t="s">
        <v>312</v>
      </c>
      <c r="D283" s="42" t="s">
        <v>144</v>
      </c>
      <c r="E283" s="95">
        <v>328.65</v>
      </c>
      <c r="F283" s="80">
        <v>343.93</v>
      </c>
      <c r="G283" s="80">
        <v>96.53</v>
      </c>
      <c r="H283" s="80">
        <v>100.4</v>
      </c>
      <c r="I283" s="100">
        <v>2298.0209999999997</v>
      </c>
      <c r="J283" s="100">
        <v>2242.69</v>
      </c>
      <c r="K283" s="100">
        <v>1830</v>
      </c>
      <c r="L283" s="100">
        <v>1686</v>
      </c>
      <c r="M283" s="82">
        <f t="shared" si="179"/>
        <v>8056.7109999999993</v>
      </c>
      <c r="N283" s="96">
        <f t="shared" si="203"/>
        <v>533416.63451999985</v>
      </c>
      <c r="O283" s="101">
        <f t="shared" si="204"/>
        <v>520573.20279999997</v>
      </c>
      <c r="P283" s="101">
        <f t="shared" si="205"/>
        <v>445659.9</v>
      </c>
      <c r="Q283" s="101">
        <f t="shared" si="206"/>
        <v>410591.58</v>
      </c>
      <c r="R283" s="82">
        <f t="shared" si="180"/>
        <v>1910241.3173199999</v>
      </c>
      <c r="S283" s="96">
        <f>'2026'!T283</f>
        <v>0</v>
      </c>
      <c r="T283" s="97"/>
      <c r="U283" s="98"/>
    </row>
    <row r="284" spans="1:21" ht="30.75" customHeight="1">
      <c r="A284" s="36"/>
      <c r="B284" s="16" t="s">
        <v>293</v>
      </c>
      <c r="C284" s="16" t="s">
        <v>318</v>
      </c>
      <c r="D284" s="42" t="s">
        <v>144</v>
      </c>
      <c r="E284" s="95">
        <v>243.9</v>
      </c>
      <c r="F284" s="80">
        <v>255.23</v>
      </c>
      <c r="G284" s="80">
        <v>105.78</v>
      </c>
      <c r="H284" s="80">
        <v>110.01</v>
      </c>
      <c r="I284" s="100">
        <v>11742.835999999999</v>
      </c>
      <c r="J284" s="100">
        <v>11889.348999999998</v>
      </c>
      <c r="K284" s="100">
        <v>11713</v>
      </c>
      <c r="L284" s="100">
        <v>11818</v>
      </c>
      <c r="M284" s="82">
        <f t="shared" si="179"/>
        <v>47163.184999999998</v>
      </c>
      <c r="N284" s="96">
        <f t="shared" si="203"/>
        <v>1621920.50832</v>
      </c>
      <c r="O284" s="101">
        <f t="shared" si="204"/>
        <v>1642156.8838799999</v>
      </c>
      <c r="P284" s="101">
        <f t="shared" si="205"/>
        <v>1700961.8599999996</v>
      </c>
      <c r="Q284" s="101">
        <f t="shared" si="206"/>
        <v>1716209.9599999997</v>
      </c>
      <c r="R284" s="82">
        <f t="shared" si="180"/>
        <v>6681249.212199999</v>
      </c>
      <c r="S284" s="96">
        <f>'2026'!T284</f>
        <v>0</v>
      </c>
      <c r="T284" s="97"/>
      <c r="U284" s="98"/>
    </row>
    <row r="285" spans="1:21" ht="30.75" customHeight="1">
      <c r="A285" s="36"/>
      <c r="B285" s="16" t="s">
        <v>293</v>
      </c>
      <c r="C285" s="16" t="s">
        <v>319</v>
      </c>
      <c r="D285" s="42" t="s">
        <v>144</v>
      </c>
      <c r="E285" s="95">
        <v>479.25</v>
      </c>
      <c r="F285" s="80">
        <v>501.52</v>
      </c>
      <c r="G285" s="80">
        <v>96.53</v>
      </c>
      <c r="H285" s="80">
        <v>100.4</v>
      </c>
      <c r="I285" s="100">
        <v>741.27500000000009</v>
      </c>
      <c r="J285" s="100">
        <v>863.44599999999991</v>
      </c>
      <c r="K285" s="100">
        <v>668</v>
      </c>
      <c r="L285" s="100">
        <v>963</v>
      </c>
      <c r="M285" s="82">
        <f t="shared" si="179"/>
        <v>3235.721</v>
      </c>
      <c r="N285" s="96">
        <f t="shared" si="203"/>
        <v>283700.76800000004</v>
      </c>
      <c r="O285" s="101">
        <f t="shared" si="204"/>
        <v>330458.05312</v>
      </c>
      <c r="P285" s="101">
        <f t="shared" si="205"/>
        <v>267948.15999999997</v>
      </c>
      <c r="Q285" s="101">
        <f t="shared" si="206"/>
        <v>386278.56</v>
      </c>
      <c r="R285" s="82">
        <f t="shared" si="180"/>
        <v>1268385.54112</v>
      </c>
      <c r="S285" s="96">
        <f>'2026'!T285</f>
        <v>0</v>
      </c>
      <c r="T285" s="97"/>
      <c r="U285" s="98"/>
    </row>
    <row r="286" spans="1:21" ht="30.75" customHeight="1">
      <c r="A286" s="36"/>
      <c r="B286" s="16" t="s">
        <v>293</v>
      </c>
      <c r="C286" s="16" t="s">
        <v>311</v>
      </c>
      <c r="D286" s="42" t="s">
        <v>145</v>
      </c>
      <c r="E286" s="95">
        <v>236.02</v>
      </c>
      <c r="F286" s="80">
        <v>249.66</v>
      </c>
      <c r="G286" s="80">
        <v>107.22</v>
      </c>
      <c r="H286" s="80">
        <v>111.51</v>
      </c>
      <c r="I286" s="100">
        <v>9625.485999999999</v>
      </c>
      <c r="J286" s="100">
        <v>10003.689999999999</v>
      </c>
      <c r="K286" s="100">
        <v>10115</v>
      </c>
      <c r="L286" s="100">
        <v>8939</v>
      </c>
      <c r="M286" s="82">
        <f t="shared" si="179"/>
        <v>38683.175999999999</v>
      </c>
      <c r="N286" s="96">
        <f t="shared" si="203"/>
        <v>1239762.5967999999</v>
      </c>
      <c r="O286" s="101">
        <f t="shared" si="204"/>
        <v>1288475.2719999999</v>
      </c>
      <c r="P286" s="101">
        <f t="shared" si="205"/>
        <v>1397387.2499999998</v>
      </c>
      <c r="Q286" s="101">
        <f t="shared" si="206"/>
        <v>1234922.8499999999</v>
      </c>
      <c r="R286" s="82">
        <f t="shared" si="180"/>
        <v>5160547.968799999</v>
      </c>
      <c r="S286" s="96">
        <f>'2026'!T286</f>
        <v>0</v>
      </c>
      <c r="T286" s="97"/>
      <c r="U286" s="98"/>
    </row>
    <row r="287" spans="1:21" ht="30.75" customHeight="1">
      <c r="A287" s="36"/>
      <c r="B287" s="16" t="s">
        <v>293</v>
      </c>
      <c r="C287" s="16" t="s">
        <v>312</v>
      </c>
      <c r="D287" s="42" t="s">
        <v>145</v>
      </c>
      <c r="E287" s="95">
        <v>236.02</v>
      </c>
      <c r="F287" s="80">
        <v>249.66</v>
      </c>
      <c r="G287" s="80">
        <v>107.22</v>
      </c>
      <c r="H287" s="80">
        <v>111.51</v>
      </c>
      <c r="I287" s="100">
        <v>3526.6239999999998</v>
      </c>
      <c r="J287" s="100">
        <v>3675.0510000000004</v>
      </c>
      <c r="K287" s="100">
        <v>2115</v>
      </c>
      <c r="L287" s="100">
        <v>2609</v>
      </c>
      <c r="M287" s="82">
        <f t="shared" si="179"/>
        <v>11925.674999999999</v>
      </c>
      <c r="N287" s="96">
        <f t="shared" si="203"/>
        <v>454229.17120000004</v>
      </c>
      <c r="O287" s="101">
        <f t="shared" si="204"/>
        <v>473346.56880000007</v>
      </c>
      <c r="P287" s="101">
        <f t="shared" si="205"/>
        <v>292187.24999999994</v>
      </c>
      <c r="Q287" s="101">
        <f t="shared" si="206"/>
        <v>360433.34999999992</v>
      </c>
      <c r="R287" s="82">
        <f t="shared" si="180"/>
        <v>1580196.3399999999</v>
      </c>
      <c r="S287" s="96">
        <f>'2026'!T287</f>
        <v>0</v>
      </c>
      <c r="T287" s="97"/>
      <c r="U287" s="98"/>
    </row>
    <row r="288" spans="1:21" ht="30.75" customHeight="1">
      <c r="A288" s="36"/>
      <c r="B288" s="16" t="s">
        <v>293</v>
      </c>
      <c r="C288" s="16" t="s">
        <v>313</v>
      </c>
      <c r="D288" s="42" t="s">
        <v>145</v>
      </c>
      <c r="E288" s="95">
        <v>185.28</v>
      </c>
      <c r="F288" s="80">
        <v>193.89</v>
      </c>
      <c r="G288" s="80">
        <v>104.75</v>
      </c>
      <c r="H288" s="80">
        <v>108.94</v>
      </c>
      <c r="I288" s="100">
        <v>9649.726999999999</v>
      </c>
      <c r="J288" s="100">
        <v>9592.4699999999993</v>
      </c>
      <c r="K288" s="100">
        <v>9413</v>
      </c>
      <c r="L288" s="100">
        <v>9888</v>
      </c>
      <c r="M288" s="82">
        <f t="shared" si="179"/>
        <v>38543.197</v>
      </c>
      <c r="N288" s="96">
        <f t="shared" si="203"/>
        <v>777092.51530999993</v>
      </c>
      <c r="O288" s="101">
        <f t="shared" si="204"/>
        <v>772481.6091</v>
      </c>
      <c r="P288" s="101">
        <f t="shared" si="205"/>
        <v>799634.34999999986</v>
      </c>
      <c r="Q288" s="101">
        <f t="shared" si="206"/>
        <v>839985.59999999986</v>
      </c>
      <c r="R288" s="82">
        <f t="shared" si="180"/>
        <v>3189194.0744099999</v>
      </c>
      <c r="S288" s="96">
        <f>'2026'!T288</f>
        <v>0</v>
      </c>
      <c r="T288" s="97"/>
      <c r="U288" s="98"/>
    </row>
    <row r="289" spans="1:21" ht="43.5" customHeight="1">
      <c r="A289" s="36"/>
      <c r="B289" s="16" t="s">
        <v>316</v>
      </c>
      <c r="C289" s="16" t="s">
        <v>359</v>
      </c>
      <c r="D289" s="42" t="s">
        <v>144</v>
      </c>
      <c r="E289" s="95">
        <v>303.06</v>
      </c>
      <c r="F289" s="80">
        <v>317.14</v>
      </c>
      <c r="G289" s="80">
        <v>86.27</v>
      </c>
      <c r="H289" s="80">
        <v>89.72</v>
      </c>
      <c r="I289" s="100">
        <v>6165.8090000000002</v>
      </c>
      <c r="J289" s="100">
        <v>19407.798999999999</v>
      </c>
      <c r="K289" s="100">
        <v>21831</v>
      </c>
      <c r="L289" s="100">
        <v>19645</v>
      </c>
      <c r="M289" s="82">
        <f t="shared" si="179"/>
        <v>67049.608000000007</v>
      </c>
      <c r="N289" s="96">
        <f t="shared" si="203"/>
        <v>1336685.7331100001</v>
      </c>
      <c r="O289" s="101">
        <f t="shared" si="204"/>
        <v>4207416.7452100003</v>
      </c>
      <c r="P289" s="101">
        <f t="shared" si="205"/>
        <v>4964806.0199999996</v>
      </c>
      <c r="Q289" s="101">
        <f t="shared" si="206"/>
        <v>4467665.8999999994</v>
      </c>
      <c r="R289" s="82">
        <f t="shared" si="180"/>
        <v>14976574.398320001</v>
      </c>
      <c r="S289" s="96">
        <f>'2026'!T289</f>
        <v>0</v>
      </c>
      <c r="T289" s="97"/>
      <c r="U289" s="98"/>
    </row>
    <row r="290" spans="1:21" ht="30.75" customHeight="1">
      <c r="A290" s="36"/>
      <c r="B290" s="16" t="s">
        <v>316</v>
      </c>
      <c r="C290" s="16" t="s">
        <v>358</v>
      </c>
      <c r="D290" s="42" t="s">
        <v>272</v>
      </c>
      <c r="E290" s="95">
        <v>303.06</v>
      </c>
      <c r="F290" s="80">
        <v>317.14</v>
      </c>
      <c r="G290" s="80">
        <v>46.73</v>
      </c>
      <c r="H290" s="80">
        <v>48.6</v>
      </c>
      <c r="I290" s="100">
        <v>1863.885</v>
      </c>
      <c r="J290" s="100">
        <v>1893.6170000000002</v>
      </c>
      <c r="K290" s="100">
        <v>2291</v>
      </c>
      <c r="L290" s="100">
        <v>2291</v>
      </c>
      <c r="M290" s="82">
        <f t="shared" si="179"/>
        <v>8339.5020000000004</v>
      </c>
      <c r="N290" s="96">
        <f t="shared" si="203"/>
        <v>477769.64204999997</v>
      </c>
      <c r="O290" s="101">
        <f t="shared" si="204"/>
        <v>485390.84561000002</v>
      </c>
      <c r="P290" s="101">
        <f t="shared" si="205"/>
        <v>615225.1399999999</v>
      </c>
      <c r="Q290" s="101">
        <f t="shared" si="206"/>
        <v>615225.1399999999</v>
      </c>
      <c r="R290" s="82">
        <f t="shared" si="180"/>
        <v>2193610.7676599994</v>
      </c>
      <c r="S290" s="96">
        <f>'2026'!T290</f>
        <v>0</v>
      </c>
      <c r="T290" s="97"/>
      <c r="U290" s="98"/>
    </row>
    <row r="291" spans="1:21" ht="30.75" customHeight="1">
      <c r="A291" s="36" t="s">
        <v>244</v>
      </c>
      <c r="B291" s="37" t="s">
        <v>245</v>
      </c>
      <c r="C291" s="16"/>
      <c r="D291" s="42"/>
      <c r="E291" s="183"/>
      <c r="F291" s="184"/>
      <c r="G291" s="184"/>
      <c r="H291" s="184"/>
      <c r="I291" s="100">
        <f t="shared" ref="I291:J291" si="207">SUM(I292:I293)</f>
        <v>7502531.4100000001</v>
      </c>
      <c r="J291" s="100">
        <f t="shared" si="207"/>
        <v>7121608.8799999999</v>
      </c>
      <c r="K291" s="103">
        <f t="shared" ref="K291:L291" si="208">SUM(K292:K293)</f>
        <v>7015887.25</v>
      </c>
      <c r="L291" s="103">
        <f t="shared" si="208"/>
        <v>7015887.25</v>
      </c>
      <c r="M291" s="82">
        <f t="shared" si="179"/>
        <v>28655914.789999999</v>
      </c>
      <c r="N291" s="96">
        <f t="shared" ref="N291:Q291" si="209">SUM(N292:N293)</f>
        <v>398855810.25290006</v>
      </c>
      <c r="O291" s="101">
        <f t="shared" si="209"/>
        <v>378417646.3592</v>
      </c>
      <c r="P291" s="101">
        <f t="shared" si="209"/>
        <v>383400407.88249999</v>
      </c>
      <c r="Q291" s="101">
        <f t="shared" si="209"/>
        <v>383400407.88249999</v>
      </c>
      <c r="R291" s="82">
        <f t="shared" si="180"/>
        <v>1544074272.3771</v>
      </c>
      <c r="S291" s="96">
        <f>'2026'!T291</f>
        <v>123084026.60750002</v>
      </c>
      <c r="T291" s="97">
        <f>Q291/3</f>
        <v>127800135.96083333</v>
      </c>
      <c r="U291" s="98">
        <f>R291+S291-T291</f>
        <v>1539358163.0237668</v>
      </c>
    </row>
    <row r="292" spans="1:21" ht="30.75" customHeight="1">
      <c r="A292" s="36"/>
      <c r="B292" s="16" t="s">
        <v>42</v>
      </c>
      <c r="C292" s="16" t="s">
        <v>246</v>
      </c>
      <c r="D292" s="42" t="s">
        <v>144</v>
      </c>
      <c r="E292" s="95">
        <v>89.56</v>
      </c>
      <c r="F292" s="80">
        <v>92.09</v>
      </c>
      <c r="G292" s="80">
        <v>53.23</v>
      </c>
      <c r="H292" s="80">
        <v>55.36</v>
      </c>
      <c r="I292" s="100">
        <v>3774997.64</v>
      </c>
      <c r="J292" s="100">
        <v>3588858.12</v>
      </c>
      <c r="K292" s="100">
        <v>3640300</v>
      </c>
      <c r="L292" s="100">
        <v>3640300</v>
      </c>
      <c r="M292" s="82">
        <f t="shared" si="179"/>
        <v>14644455.76</v>
      </c>
      <c r="N292" s="96">
        <f>I292*(E292-G292)</f>
        <v>137145664.26120001</v>
      </c>
      <c r="O292" s="101">
        <f>J292*(E292-G292)</f>
        <v>130383215.49960002</v>
      </c>
      <c r="P292" s="101">
        <f>(F292-H292)*K292</f>
        <v>133708219.00000001</v>
      </c>
      <c r="Q292" s="101">
        <f>(F292-H292)*L292</f>
        <v>133708219.00000001</v>
      </c>
      <c r="R292" s="82">
        <f t="shared" si="180"/>
        <v>534945317.76080006</v>
      </c>
      <c r="S292" s="96">
        <f>'2026'!T292</f>
        <v>0</v>
      </c>
      <c r="T292" s="97"/>
      <c r="U292" s="98"/>
    </row>
    <row r="293" spans="1:21" ht="30.75" customHeight="1">
      <c r="A293" s="36"/>
      <c r="B293" s="16" t="s">
        <v>42</v>
      </c>
      <c r="C293" s="16" t="s">
        <v>246</v>
      </c>
      <c r="D293" s="42" t="s">
        <v>145</v>
      </c>
      <c r="E293" s="95">
        <v>118.5</v>
      </c>
      <c r="F293" s="80">
        <v>124.19</v>
      </c>
      <c r="G293" s="80">
        <v>48.29</v>
      </c>
      <c r="H293" s="80">
        <v>50.22</v>
      </c>
      <c r="I293" s="100">
        <v>3727533.7700000005</v>
      </c>
      <c r="J293" s="100">
        <v>3532750.76</v>
      </c>
      <c r="K293" s="100">
        <v>3375587.25</v>
      </c>
      <c r="L293" s="100">
        <v>3375587.25</v>
      </c>
      <c r="M293" s="82">
        <f t="shared" si="179"/>
        <v>14011459.030000001</v>
      </c>
      <c r="N293" s="96">
        <f>I293*(E293-G293)</f>
        <v>261710145.99170005</v>
      </c>
      <c r="O293" s="101">
        <f>J293*(E293-G293)</f>
        <v>248034430.85960001</v>
      </c>
      <c r="P293" s="101">
        <f>(F293-H293)*K293</f>
        <v>249692188.88249999</v>
      </c>
      <c r="Q293" s="101">
        <f>(F293-H293)*L293</f>
        <v>249692188.88249999</v>
      </c>
      <c r="R293" s="82">
        <f t="shared" si="180"/>
        <v>1009128954.6163001</v>
      </c>
      <c r="S293" s="96">
        <f>'2026'!T293</f>
        <v>0</v>
      </c>
      <c r="T293" s="97"/>
      <c r="U293" s="98"/>
    </row>
    <row r="294" spans="1:21" ht="30.75" customHeight="1">
      <c r="A294" s="36" t="s">
        <v>307</v>
      </c>
      <c r="B294" s="37" t="s">
        <v>308</v>
      </c>
      <c r="C294" s="16"/>
      <c r="D294" s="42"/>
      <c r="E294" s="183"/>
      <c r="F294" s="184"/>
      <c r="G294" s="184"/>
      <c r="H294" s="184"/>
      <c r="I294" s="100">
        <f>I295+I296</f>
        <v>18682</v>
      </c>
      <c r="J294" s="100">
        <f>J295+J296</f>
        <v>10632.274000000001</v>
      </c>
      <c r="K294" s="103">
        <f t="shared" ref="K294:L294" si="210">K295+K296</f>
        <v>20100</v>
      </c>
      <c r="L294" s="103">
        <f t="shared" si="210"/>
        <v>18682</v>
      </c>
      <c r="M294" s="82">
        <f t="shared" si="179"/>
        <v>68096.274000000005</v>
      </c>
      <c r="N294" s="95">
        <f>N295+N296</f>
        <v>535706.34999999986</v>
      </c>
      <c r="O294" s="80">
        <f>O295+O296</f>
        <v>303216.80636999995</v>
      </c>
      <c r="P294" s="80">
        <f t="shared" ref="P294:Q294" si="211">P295+P296</f>
        <v>687294</v>
      </c>
      <c r="Q294" s="80">
        <f t="shared" si="211"/>
        <v>658540.5</v>
      </c>
      <c r="R294" s="82">
        <f t="shared" si="180"/>
        <v>2184757.65637</v>
      </c>
      <c r="S294" s="96">
        <f>'2026'!T294</f>
        <v>178568.7833333333</v>
      </c>
      <c r="T294" s="97">
        <f>Q294/3</f>
        <v>219513.5</v>
      </c>
      <c r="U294" s="98">
        <f>R294+S294-T294</f>
        <v>2143812.9397033332</v>
      </c>
    </row>
    <row r="295" spans="1:21" ht="30.75" customHeight="1">
      <c r="A295" s="36"/>
      <c r="B295" s="16" t="s">
        <v>54</v>
      </c>
      <c r="C295" s="16" t="s">
        <v>309</v>
      </c>
      <c r="D295" s="42" t="s">
        <v>144</v>
      </c>
      <c r="E295" s="95">
        <v>99.81</v>
      </c>
      <c r="F295" s="80">
        <v>107.79</v>
      </c>
      <c r="G295" s="80">
        <v>92.43</v>
      </c>
      <c r="H295" s="80">
        <v>96.13</v>
      </c>
      <c r="I295" s="100">
        <v>9341</v>
      </c>
      <c r="J295" s="100">
        <v>5355.1990000000005</v>
      </c>
      <c r="K295" s="100">
        <v>10500</v>
      </c>
      <c r="L295" s="100">
        <v>9341</v>
      </c>
      <c r="M295" s="82">
        <f t="shared" si="179"/>
        <v>34537.199000000001</v>
      </c>
      <c r="N295" s="96">
        <f>I295*(E295-G295)</f>
        <v>68936.579999999958</v>
      </c>
      <c r="O295" s="101">
        <f>J295*(E295-G295)</f>
        <v>39521.368619999979</v>
      </c>
      <c r="P295" s="101">
        <f>(F295-H295)*K295</f>
        <v>122430.00000000012</v>
      </c>
      <c r="Q295" s="101">
        <f>(F295-H295)*L295</f>
        <v>108916.0600000001</v>
      </c>
      <c r="R295" s="82">
        <f t="shared" si="180"/>
        <v>339804.00862000015</v>
      </c>
      <c r="S295" s="96">
        <f>'2026'!T295</f>
        <v>0</v>
      </c>
      <c r="T295" s="97"/>
      <c r="U295" s="98"/>
    </row>
    <row r="296" spans="1:21" ht="30.75" customHeight="1">
      <c r="A296" s="36"/>
      <c r="B296" s="16" t="s">
        <v>54</v>
      </c>
      <c r="C296" s="16" t="s">
        <v>309</v>
      </c>
      <c r="D296" s="42" t="s">
        <v>145</v>
      </c>
      <c r="E296" s="95">
        <v>171.98</v>
      </c>
      <c r="F296" s="80">
        <v>185.73</v>
      </c>
      <c r="G296" s="80">
        <v>122.01</v>
      </c>
      <c r="H296" s="80">
        <v>126.89</v>
      </c>
      <c r="I296" s="100">
        <v>9341</v>
      </c>
      <c r="J296" s="100">
        <v>5277.0750000000007</v>
      </c>
      <c r="K296" s="100">
        <v>9600</v>
      </c>
      <c r="L296" s="100">
        <v>9341</v>
      </c>
      <c r="M296" s="82">
        <f t="shared" si="179"/>
        <v>33559.074999999997</v>
      </c>
      <c r="N296" s="96">
        <f>I296*(E296-G296)</f>
        <v>466769.76999999984</v>
      </c>
      <c r="O296" s="101">
        <f>J296*(E296-G296)</f>
        <v>263695.43774999998</v>
      </c>
      <c r="P296" s="101">
        <f>(F296-H296)*K296</f>
        <v>564863.99999999988</v>
      </c>
      <c r="Q296" s="101">
        <f>(F296-H296)*L296</f>
        <v>549624.43999999994</v>
      </c>
      <c r="R296" s="82">
        <f t="shared" si="180"/>
        <v>1844953.6477499995</v>
      </c>
      <c r="S296" s="96">
        <f>'2026'!T296</f>
        <v>0</v>
      </c>
      <c r="T296" s="97"/>
      <c r="U296" s="98"/>
    </row>
    <row r="297" spans="1:21" ht="33" customHeight="1">
      <c r="A297" s="36" t="s">
        <v>74</v>
      </c>
      <c r="B297" s="37" t="s">
        <v>73</v>
      </c>
      <c r="C297" s="16"/>
      <c r="D297" s="42"/>
      <c r="E297" s="183"/>
      <c r="F297" s="184"/>
      <c r="G297" s="184"/>
      <c r="H297" s="184"/>
      <c r="I297" s="103">
        <f t="shared" ref="I297:J297" si="212">SUM(I298:I299)</f>
        <v>2403.9679999999998</v>
      </c>
      <c r="J297" s="103">
        <f t="shared" si="212"/>
        <v>2219.0410000000002</v>
      </c>
      <c r="K297" s="103">
        <f t="shared" ref="K297:L297" si="213">SUM(K298:K299)</f>
        <v>2926</v>
      </c>
      <c r="L297" s="103">
        <f t="shared" si="213"/>
        <v>2795</v>
      </c>
      <c r="M297" s="82">
        <f t="shared" si="179"/>
        <v>10344.009</v>
      </c>
      <c r="N297" s="95">
        <f>SUM(N298:N299)</f>
        <v>223881.99988000005</v>
      </c>
      <c r="O297" s="80">
        <f>SUM(O298:O299)</f>
        <v>207398.56406000003</v>
      </c>
      <c r="P297" s="80">
        <f t="shared" ref="P297:Q297" si="214">SUM(P298:P299)</f>
        <v>289098.77</v>
      </c>
      <c r="Q297" s="80">
        <f t="shared" si="214"/>
        <v>275858.59999999998</v>
      </c>
      <c r="R297" s="82">
        <f t="shared" si="180"/>
        <v>996237.93394000002</v>
      </c>
      <c r="S297" s="96">
        <f>'2026'!T297</f>
        <v>87077.133333333346</v>
      </c>
      <c r="T297" s="80">
        <f>Q297/3</f>
        <v>91952.866666666654</v>
      </c>
      <c r="U297" s="98">
        <f>R297+S297-T297</f>
        <v>991362.20060666674</v>
      </c>
    </row>
    <row r="298" spans="1:21" ht="27" customHeight="1">
      <c r="A298" s="36"/>
      <c r="B298" s="16" t="s">
        <v>332</v>
      </c>
      <c r="C298" s="16" t="s">
        <v>15</v>
      </c>
      <c r="D298" s="42" t="s">
        <v>144</v>
      </c>
      <c r="E298" s="95">
        <v>243.55</v>
      </c>
      <c r="F298" s="80">
        <v>254.87</v>
      </c>
      <c r="G298" s="80">
        <v>147.88999999999999</v>
      </c>
      <c r="H298" s="80">
        <v>153.80000000000001</v>
      </c>
      <c r="I298" s="100">
        <v>2012.6179999999999</v>
      </c>
      <c r="J298" s="100">
        <v>1905.3409999999999</v>
      </c>
      <c r="K298" s="100">
        <v>2531</v>
      </c>
      <c r="L298" s="100">
        <v>2400</v>
      </c>
      <c r="M298" s="82">
        <f t="shared" si="179"/>
        <v>8848.9589999999989</v>
      </c>
      <c r="N298" s="96">
        <f>I298*(E298-G298)</f>
        <v>192527.03788000005</v>
      </c>
      <c r="O298" s="101">
        <f>J298*(E298-G298)</f>
        <v>182264.92006000003</v>
      </c>
      <c r="P298" s="101">
        <f>(F298-H298)*K298</f>
        <v>255808.16999999998</v>
      </c>
      <c r="Q298" s="101">
        <f>(F298-H298)*L298</f>
        <v>242567.99999999997</v>
      </c>
      <c r="R298" s="82">
        <f t="shared" si="180"/>
        <v>873168.12794000003</v>
      </c>
      <c r="S298" s="96">
        <f>'2026'!T298</f>
        <v>0</v>
      </c>
      <c r="T298" s="97"/>
      <c r="U298" s="98"/>
    </row>
    <row r="299" spans="1:21" ht="30.75" customHeight="1">
      <c r="A299" s="36"/>
      <c r="B299" s="16" t="s">
        <v>332</v>
      </c>
      <c r="C299" s="16" t="s">
        <v>15</v>
      </c>
      <c r="D299" s="42" t="s">
        <v>145</v>
      </c>
      <c r="E299" s="95">
        <v>146.66999999999999</v>
      </c>
      <c r="F299" s="80">
        <v>153.49</v>
      </c>
      <c r="G299" s="80">
        <v>66.55</v>
      </c>
      <c r="H299" s="80">
        <v>69.209999999999994</v>
      </c>
      <c r="I299" s="100">
        <v>391.34999999999997</v>
      </c>
      <c r="J299" s="100">
        <v>313.70000000000005</v>
      </c>
      <c r="K299" s="100">
        <v>395</v>
      </c>
      <c r="L299" s="100">
        <v>395</v>
      </c>
      <c r="M299" s="82">
        <f t="shared" si="179"/>
        <v>1495.05</v>
      </c>
      <c r="N299" s="96">
        <f>I299*(E299-G299)</f>
        <v>31354.961999999992</v>
      </c>
      <c r="O299" s="101">
        <f>J299*(E299-G299)</f>
        <v>25133.644</v>
      </c>
      <c r="P299" s="101">
        <f>(F299-H299)*K299</f>
        <v>33290.600000000006</v>
      </c>
      <c r="Q299" s="101">
        <f>(F299-H299)*L299</f>
        <v>33290.600000000006</v>
      </c>
      <c r="R299" s="82">
        <f t="shared" si="180"/>
        <v>123069.80600000001</v>
      </c>
      <c r="S299" s="96">
        <f>'2026'!T299</f>
        <v>0</v>
      </c>
      <c r="T299" s="97"/>
      <c r="U299" s="98"/>
    </row>
    <row r="300" spans="1:21" ht="31.5" customHeight="1">
      <c r="A300" s="36" t="s">
        <v>247</v>
      </c>
      <c r="B300" s="37" t="s">
        <v>248</v>
      </c>
      <c r="C300" s="16"/>
      <c r="D300" s="42"/>
      <c r="E300" s="183"/>
      <c r="F300" s="184"/>
      <c r="G300" s="184"/>
      <c r="H300" s="184"/>
      <c r="I300" s="103">
        <f>SUM(I301:I302)</f>
        <v>4195.4769999999999</v>
      </c>
      <c r="J300" s="103">
        <f>SUM(J301:J302)</f>
        <v>4391.0929999999998</v>
      </c>
      <c r="K300" s="103">
        <f t="shared" ref="K300:L300" si="215">SUM(K301:K302)</f>
        <v>4758.75</v>
      </c>
      <c r="L300" s="103">
        <f t="shared" si="215"/>
        <v>4758.75</v>
      </c>
      <c r="M300" s="82">
        <f t="shared" si="179"/>
        <v>18104.07</v>
      </c>
      <c r="N300" s="96">
        <f>SUM(N301:N302)</f>
        <v>488229.64989999996</v>
      </c>
      <c r="O300" s="101">
        <f>SUM(O301:O302)</f>
        <v>511147.95441999997</v>
      </c>
      <c r="P300" s="101">
        <f>SUM(P301:P302)</f>
        <v>591513.27750000008</v>
      </c>
      <c r="Q300" s="101">
        <f>SUM(Q301:Q302)</f>
        <v>591513.27750000008</v>
      </c>
      <c r="R300" s="82">
        <f t="shared" si="180"/>
        <v>2182404.1593200001</v>
      </c>
      <c r="S300" s="96">
        <f>'2026'!T300</f>
        <v>187214.47166666668</v>
      </c>
      <c r="T300" s="97">
        <f>Q300/3</f>
        <v>197171.09250000003</v>
      </c>
      <c r="U300" s="98">
        <f>R300+S300-T300</f>
        <v>2172447.538486667</v>
      </c>
    </row>
    <row r="301" spans="1:21" ht="30.75" customHeight="1">
      <c r="A301" s="36"/>
      <c r="B301" s="16" t="s">
        <v>332</v>
      </c>
      <c r="C301" s="16" t="s">
        <v>344</v>
      </c>
      <c r="D301" s="42" t="s">
        <v>144</v>
      </c>
      <c r="E301" s="95">
        <v>229.9</v>
      </c>
      <c r="F301" s="80">
        <v>240.58</v>
      </c>
      <c r="G301" s="80">
        <v>123.24</v>
      </c>
      <c r="H301" s="80">
        <v>128.16999999999999</v>
      </c>
      <c r="I301" s="176">
        <v>2742.55</v>
      </c>
      <c r="J301" s="100">
        <v>2864.9169999999999</v>
      </c>
      <c r="K301" s="100">
        <v>2830.25</v>
      </c>
      <c r="L301" s="100">
        <v>2830.25</v>
      </c>
      <c r="M301" s="82">
        <f t="shared" si="179"/>
        <v>11267.967000000001</v>
      </c>
      <c r="N301" s="96">
        <f>I301*(E301-G301)</f>
        <v>292520.38300000003</v>
      </c>
      <c r="O301" s="101">
        <f>J301*(E301-G301)</f>
        <v>305572.04722000001</v>
      </c>
      <c r="P301" s="101">
        <f>(F301-H301)*K301</f>
        <v>318148.40250000008</v>
      </c>
      <c r="Q301" s="101">
        <f>(F301-H301)*L301</f>
        <v>318148.40250000008</v>
      </c>
      <c r="R301" s="82">
        <f t="shared" si="180"/>
        <v>1234389.2352200001</v>
      </c>
      <c r="S301" s="96">
        <f>'2026'!T301</f>
        <v>0</v>
      </c>
      <c r="T301" s="97"/>
      <c r="U301" s="98"/>
    </row>
    <row r="302" spans="1:21" ht="30.75" customHeight="1">
      <c r="A302" s="36"/>
      <c r="B302" s="16" t="s">
        <v>332</v>
      </c>
      <c r="C302" s="16" t="s">
        <v>345</v>
      </c>
      <c r="D302" s="42" t="s">
        <v>145</v>
      </c>
      <c r="E302" s="95">
        <v>256.70999999999998</v>
      </c>
      <c r="F302" s="80">
        <v>268.64</v>
      </c>
      <c r="G302" s="80">
        <v>122.01</v>
      </c>
      <c r="H302" s="80">
        <v>126.89</v>
      </c>
      <c r="I302" s="100">
        <v>1452.9269999999999</v>
      </c>
      <c r="J302" s="100">
        <v>1526.1759999999999</v>
      </c>
      <c r="K302" s="100">
        <v>1928.5</v>
      </c>
      <c r="L302" s="100">
        <v>1928.5</v>
      </c>
      <c r="M302" s="82">
        <f t="shared" si="179"/>
        <v>6836.1030000000001</v>
      </c>
      <c r="N302" s="96">
        <f>I302*(E302-G302)</f>
        <v>195709.26689999996</v>
      </c>
      <c r="O302" s="101">
        <f>J302*(E302-G302)</f>
        <v>205575.90719999999</v>
      </c>
      <c r="P302" s="101">
        <f>(F302-H302)*K302</f>
        <v>273364.875</v>
      </c>
      <c r="Q302" s="101">
        <f>(F302-H302)*L302</f>
        <v>273364.875</v>
      </c>
      <c r="R302" s="82">
        <f t="shared" si="180"/>
        <v>948014.92409999995</v>
      </c>
      <c r="S302" s="96">
        <f>'2026'!T302</f>
        <v>0</v>
      </c>
      <c r="T302" s="97"/>
      <c r="U302" s="98"/>
    </row>
    <row r="303" spans="1:21" ht="30.75" customHeight="1">
      <c r="A303" s="36" t="s">
        <v>249</v>
      </c>
      <c r="B303" s="37" t="s">
        <v>250</v>
      </c>
      <c r="C303" s="16"/>
      <c r="D303" s="42"/>
      <c r="E303" s="183"/>
      <c r="F303" s="184"/>
      <c r="G303" s="184"/>
      <c r="H303" s="184"/>
      <c r="I303" s="103">
        <f t="shared" ref="I303:J303" si="216">SUM(I304:I305)</f>
        <v>9971.19</v>
      </c>
      <c r="J303" s="103">
        <f t="shared" si="216"/>
        <v>10193.58</v>
      </c>
      <c r="K303" s="103">
        <f t="shared" ref="K303:L303" si="217">SUM(K304:K305)</f>
        <v>9414</v>
      </c>
      <c r="L303" s="103">
        <f t="shared" si="217"/>
        <v>9414</v>
      </c>
      <c r="M303" s="82">
        <f t="shared" si="179"/>
        <v>38992.770000000004</v>
      </c>
      <c r="N303" s="95">
        <f>SUM(N304:N305)</f>
        <v>1366848.0360000001</v>
      </c>
      <c r="O303" s="80">
        <f>SUM(O304:O305)</f>
        <v>1393928.0307999998</v>
      </c>
      <c r="P303" s="80">
        <f t="shared" ref="P303:Q303" si="218">SUM(P304:P305)</f>
        <v>1276849.1174999999</v>
      </c>
      <c r="Q303" s="80">
        <f t="shared" si="218"/>
        <v>1276849.1174999999</v>
      </c>
      <c r="R303" s="82">
        <f t="shared" si="180"/>
        <v>5314474.3017999995</v>
      </c>
      <c r="S303" s="96">
        <f>'2026'!T303</f>
        <v>430219.0025</v>
      </c>
      <c r="T303" s="80">
        <f>Q303/3</f>
        <v>425616.3725</v>
      </c>
      <c r="U303" s="98">
        <f>R303+S303-T303</f>
        <v>5319076.9318000004</v>
      </c>
    </row>
    <row r="304" spans="1:21" ht="36" customHeight="1">
      <c r="A304" s="36"/>
      <c r="B304" s="16" t="s">
        <v>42</v>
      </c>
      <c r="C304" s="16" t="s">
        <v>251</v>
      </c>
      <c r="D304" s="42" t="s">
        <v>144</v>
      </c>
      <c r="E304" s="95">
        <v>176.91</v>
      </c>
      <c r="F304" s="80">
        <v>177.44</v>
      </c>
      <c r="G304" s="80">
        <v>48.43</v>
      </c>
      <c r="H304" s="80">
        <v>50.37</v>
      </c>
      <c r="I304" s="100">
        <v>5267.43</v>
      </c>
      <c r="J304" s="100">
        <v>5571.7</v>
      </c>
      <c r="K304" s="100">
        <v>4962.75</v>
      </c>
      <c r="L304" s="100">
        <v>4962.75</v>
      </c>
      <c r="M304" s="82">
        <f t="shared" si="179"/>
        <v>20764.63</v>
      </c>
      <c r="N304" s="96">
        <f>I304*(E304-G304)</f>
        <v>676759.40639999998</v>
      </c>
      <c r="O304" s="101">
        <f>J304*(E304-G304)</f>
        <v>715852.01599999995</v>
      </c>
      <c r="P304" s="101">
        <f>(F304-H304)*K304</f>
        <v>630616.64249999996</v>
      </c>
      <c r="Q304" s="101">
        <f>(F304-H304)*L304</f>
        <v>630616.64249999996</v>
      </c>
      <c r="R304" s="82">
        <f t="shared" si="180"/>
        <v>2653844.7074000002</v>
      </c>
      <c r="S304" s="96">
        <f>'2026'!T304</f>
        <v>0</v>
      </c>
      <c r="T304" s="97"/>
      <c r="U304" s="98"/>
    </row>
    <row r="305" spans="1:21" ht="31.5" customHeight="1">
      <c r="A305" s="36"/>
      <c r="B305" s="16" t="s">
        <v>42</v>
      </c>
      <c r="C305" s="16" t="s">
        <v>251</v>
      </c>
      <c r="D305" s="42" t="s">
        <v>145</v>
      </c>
      <c r="E305" s="95">
        <v>199.78</v>
      </c>
      <c r="F305" s="80">
        <v>200.37</v>
      </c>
      <c r="G305" s="80">
        <v>53.07</v>
      </c>
      <c r="H305" s="80">
        <v>55.19</v>
      </c>
      <c r="I305" s="100">
        <v>4703.76</v>
      </c>
      <c r="J305" s="100">
        <v>4621.88</v>
      </c>
      <c r="K305" s="100">
        <v>4451.25</v>
      </c>
      <c r="L305" s="100">
        <v>4451.25</v>
      </c>
      <c r="M305" s="82">
        <f t="shared" si="179"/>
        <v>18228.14</v>
      </c>
      <c r="N305" s="96">
        <f>I305*(E305-G305)</f>
        <v>690088.6296000001</v>
      </c>
      <c r="O305" s="101">
        <f>J305*(E305-G305)</f>
        <v>678076.0148</v>
      </c>
      <c r="P305" s="101">
        <f>(F305-H305)*K305</f>
        <v>646232.47499999998</v>
      </c>
      <c r="Q305" s="101">
        <f>(F305-H305)*L305</f>
        <v>646232.47499999998</v>
      </c>
      <c r="R305" s="82">
        <f t="shared" si="180"/>
        <v>2660629.5944000003</v>
      </c>
      <c r="S305" s="96">
        <f>'2026'!T305</f>
        <v>0</v>
      </c>
      <c r="T305" s="97"/>
      <c r="U305" s="98"/>
    </row>
    <row r="306" spans="1:21" ht="25.5" customHeight="1">
      <c r="A306" s="36" t="s">
        <v>69</v>
      </c>
      <c r="B306" s="37" t="s">
        <v>68</v>
      </c>
      <c r="C306" s="16"/>
      <c r="D306" s="42"/>
      <c r="E306" s="183"/>
      <c r="F306" s="184"/>
      <c r="G306" s="184"/>
      <c r="H306" s="184"/>
      <c r="I306" s="103">
        <f t="shared" ref="I306:L306" si="219">I307</f>
        <v>974.68000000000006</v>
      </c>
      <c r="J306" s="103">
        <f t="shared" si="219"/>
        <v>936.875</v>
      </c>
      <c r="K306" s="103">
        <f t="shared" si="219"/>
        <v>1025</v>
      </c>
      <c r="L306" s="103">
        <f t="shared" si="219"/>
        <v>1025</v>
      </c>
      <c r="M306" s="82">
        <f t="shared" si="179"/>
        <v>3961.5550000000003</v>
      </c>
      <c r="N306" s="95">
        <f>N307</f>
        <v>107390.2424</v>
      </c>
      <c r="O306" s="80">
        <f>O307</f>
        <v>103224.8875</v>
      </c>
      <c r="P306" s="80">
        <f t="shared" ref="P306:Q306" si="220">P307</f>
        <v>118531.00000000001</v>
      </c>
      <c r="Q306" s="80">
        <f t="shared" si="220"/>
        <v>118531.00000000001</v>
      </c>
      <c r="R306" s="82">
        <f t="shared" si="180"/>
        <v>447677.1299</v>
      </c>
      <c r="S306" s="96">
        <f>'2026'!T306</f>
        <v>37644.833333333328</v>
      </c>
      <c r="T306" s="80">
        <f>Q306/3</f>
        <v>39510.333333333336</v>
      </c>
      <c r="U306" s="98">
        <f>R306+S306-T306</f>
        <v>445811.6299</v>
      </c>
    </row>
    <row r="307" spans="1:21" ht="46.5" customHeight="1">
      <c r="A307" s="36"/>
      <c r="B307" s="16" t="s">
        <v>67</v>
      </c>
      <c r="C307" s="16" t="s">
        <v>66</v>
      </c>
      <c r="D307" s="42" t="s">
        <v>175</v>
      </c>
      <c r="E307" s="95">
        <v>162.6</v>
      </c>
      <c r="F307" s="80">
        <v>170.15</v>
      </c>
      <c r="G307" s="80">
        <v>52.42</v>
      </c>
      <c r="H307" s="80">
        <v>54.51</v>
      </c>
      <c r="I307" s="100">
        <v>974.68000000000006</v>
      </c>
      <c r="J307" s="100">
        <v>936.875</v>
      </c>
      <c r="K307" s="100">
        <v>1025</v>
      </c>
      <c r="L307" s="100">
        <v>1025</v>
      </c>
      <c r="M307" s="82">
        <f t="shared" si="179"/>
        <v>3961.5550000000003</v>
      </c>
      <c r="N307" s="96">
        <f>I307*(E307-G307)</f>
        <v>107390.2424</v>
      </c>
      <c r="O307" s="101">
        <f>J307*(E307-G307)</f>
        <v>103224.8875</v>
      </c>
      <c r="P307" s="101">
        <f>(F307-H307)*K307</f>
        <v>118531.00000000001</v>
      </c>
      <c r="Q307" s="101">
        <f>(F307-H307)*L307</f>
        <v>118531.00000000001</v>
      </c>
      <c r="R307" s="82">
        <f t="shared" si="180"/>
        <v>447677.1299</v>
      </c>
      <c r="S307" s="96">
        <f>'2026'!T307</f>
        <v>0</v>
      </c>
      <c r="T307" s="97"/>
      <c r="U307" s="98"/>
    </row>
    <row r="308" spans="1:21" ht="30.75" customHeight="1">
      <c r="A308" s="36" t="s">
        <v>64</v>
      </c>
      <c r="B308" s="37" t="s">
        <v>63</v>
      </c>
      <c r="C308" s="16"/>
      <c r="D308" s="42"/>
      <c r="E308" s="183"/>
      <c r="F308" s="184"/>
      <c r="G308" s="184"/>
      <c r="H308" s="184"/>
      <c r="I308" s="103">
        <f t="shared" ref="I308:L310" si="221">SUM(I309)</f>
        <v>744.69299999999998</v>
      </c>
      <c r="J308" s="103">
        <f t="shared" si="221"/>
        <v>528.88100000000009</v>
      </c>
      <c r="K308" s="103">
        <f t="shared" si="221"/>
        <v>559.9</v>
      </c>
      <c r="L308" s="103">
        <f t="shared" si="221"/>
        <v>3873.84</v>
      </c>
      <c r="M308" s="82">
        <f t="shared" si="179"/>
        <v>5707.3140000000003</v>
      </c>
      <c r="N308" s="96">
        <f>SUM(N309)</f>
        <v>0</v>
      </c>
      <c r="O308" s="101">
        <f>SUM(O309)</f>
        <v>0</v>
      </c>
      <c r="P308" s="101">
        <f t="shared" ref="P308:Q308" si="222">SUM(P309)</f>
        <v>1539.7249999999999</v>
      </c>
      <c r="Q308" s="101">
        <f t="shared" si="222"/>
        <v>10653.060000000001</v>
      </c>
      <c r="R308" s="82">
        <f t="shared" si="180"/>
        <v>12192.785000000002</v>
      </c>
      <c r="S308" s="96">
        <f>'2026'!T308</f>
        <v>0</v>
      </c>
      <c r="T308" s="97">
        <f>Q308/3</f>
        <v>3551.0200000000004</v>
      </c>
      <c r="U308" s="98">
        <f>R308+S308-T308</f>
        <v>8641.7650000000012</v>
      </c>
    </row>
    <row r="309" spans="1:21" ht="36" customHeight="1">
      <c r="A309" s="36"/>
      <c r="B309" s="16" t="s">
        <v>41</v>
      </c>
      <c r="C309" s="16" t="s">
        <v>11</v>
      </c>
      <c r="D309" s="42" t="s">
        <v>175</v>
      </c>
      <c r="E309" s="95">
        <v>68.78</v>
      </c>
      <c r="F309" s="80">
        <v>74.28</v>
      </c>
      <c r="G309" s="80">
        <v>68.78</v>
      </c>
      <c r="H309" s="80">
        <v>71.53</v>
      </c>
      <c r="I309" s="100">
        <v>744.69299999999998</v>
      </c>
      <c r="J309" s="100">
        <v>528.88100000000009</v>
      </c>
      <c r="K309" s="100">
        <v>559.9</v>
      </c>
      <c r="L309" s="100">
        <v>3873.84</v>
      </c>
      <c r="M309" s="82">
        <f t="shared" si="179"/>
        <v>5707.3140000000003</v>
      </c>
      <c r="N309" s="96">
        <f>I309*(E309-G309)</f>
        <v>0</v>
      </c>
      <c r="O309" s="101">
        <f>J309*(E309-G309)</f>
        <v>0</v>
      </c>
      <c r="P309" s="101">
        <f>(F309-H309)*K309</f>
        <v>1539.7249999999999</v>
      </c>
      <c r="Q309" s="101">
        <f>(F309-H309)*L309</f>
        <v>10653.060000000001</v>
      </c>
      <c r="R309" s="82">
        <f t="shared" si="180"/>
        <v>12192.785000000002</v>
      </c>
      <c r="S309" s="96">
        <f>'2026'!T309</f>
        <v>0</v>
      </c>
      <c r="T309" s="97"/>
      <c r="U309" s="98"/>
    </row>
    <row r="310" spans="1:21" ht="30.75" customHeight="1">
      <c r="A310" s="36" t="s">
        <v>350</v>
      </c>
      <c r="B310" s="37" t="s">
        <v>349</v>
      </c>
      <c r="C310" s="16"/>
      <c r="D310" s="42"/>
      <c r="E310" s="183"/>
      <c r="F310" s="184"/>
      <c r="G310" s="184"/>
      <c r="H310" s="184"/>
      <c r="I310" s="103">
        <f t="shared" si="221"/>
        <v>715.79499999999996</v>
      </c>
      <c r="J310" s="103">
        <f t="shared" si="221"/>
        <v>465.98</v>
      </c>
      <c r="K310" s="103">
        <f t="shared" si="221"/>
        <v>465.98</v>
      </c>
      <c r="L310" s="103">
        <f t="shared" si="221"/>
        <v>715.79499999999996</v>
      </c>
      <c r="M310" s="82">
        <f t="shared" si="179"/>
        <v>2363.5500000000002</v>
      </c>
      <c r="N310" s="96">
        <f>SUM(N311)</f>
        <v>0</v>
      </c>
      <c r="O310" s="101">
        <f>SUM(O311)</f>
        <v>0</v>
      </c>
      <c r="P310" s="101">
        <f t="shared" ref="P310:Q310" si="223">SUM(P311)</f>
        <v>1281.4450000000002</v>
      </c>
      <c r="Q310" s="101">
        <f t="shared" si="223"/>
        <v>1968.43625</v>
      </c>
      <c r="R310" s="82">
        <f t="shared" si="180"/>
        <v>3249.8812500000004</v>
      </c>
      <c r="S310" s="96">
        <f>'2026'!T310</f>
        <v>0</v>
      </c>
      <c r="T310" s="97">
        <f>Q310/3</f>
        <v>656.14541666666662</v>
      </c>
      <c r="U310" s="98">
        <f>R310+S310-T310</f>
        <v>2593.7358333333336</v>
      </c>
    </row>
    <row r="311" spans="1:21" ht="40.5" customHeight="1">
      <c r="A311" s="36"/>
      <c r="B311" s="16" t="s">
        <v>41</v>
      </c>
      <c r="C311" s="16" t="s">
        <v>351</v>
      </c>
      <c r="D311" s="42" t="s">
        <v>175</v>
      </c>
      <c r="E311" s="95">
        <v>68.78</v>
      </c>
      <c r="F311" s="80">
        <v>74.28</v>
      </c>
      <c r="G311" s="80">
        <v>68.78</v>
      </c>
      <c r="H311" s="80">
        <v>71.53</v>
      </c>
      <c r="I311" s="100">
        <v>715.79499999999996</v>
      </c>
      <c r="J311" s="100">
        <v>465.98</v>
      </c>
      <c r="K311" s="176">
        <v>465.98</v>
      </c>
      <c r="L311" s="104">
        <v>715.79499999999996</v>
      </c>
      <c r="M311" s="82">
        <f t="shared" si="179"/>
        <v>2363.5500000000002</v>
      </c>
      <c r="N311" s="96">
        <f>I311*(E311-G311)</f>
        <v>0</v>
      </c>
      <c r="O311" s="101">
        <f>J311*(E311-G311)</f>
        <v>0</v>
      </c>
      <c r="P311" s="101">
        <f>(F311-H311)*K311</f>
        <v>1281.4450000000002</v>
      </c>
      <c r="Q311" s="101">
        <f>(F311-H311)*L311</f>
        <v>1968.43625</v>
      </c>
      <c r="R311" s="82">
        <f t="shared" si="180"/>
        <v>3249.8812500000004</v>
      </c>
      <c r="S311" s="96">
        <f>'2026'!T311</f>
        <v>0</v>
      </c>
      <c r="T311" s="97"/>
      <c r="U311" s="98"/>
    </row>
    <row r="312" spans="1:21" ht="30" customHeight="1">
      <c r="A312" s="36" t="s">
        <v>266</v>
      </c>
      <c r="B312" s="37" t="s">
        <v>267</v>
      </c>
      <c r="C312" s="16"/>
      <c r="D312" s="42"/>
      <c r="E312" s="183"/>
      <c r="F312" s="184"/>
      <c r="G312" s="184"/>
      <c r="H312" s="184"/>
      <c r="I312" s="103">
        <f t="shared" ref="I312:L312" si="224">SUM(I313)</f>
        <v>28918.165000000001</v>
      </c>
      <c r="J312" s="103">
        <f t="shared" si="224"/>
        <v>30524.155999999999</v>
      </c>
      <c r="K312" s="103">
        <f t="shared" si="224"/>
        <v>33769.25</v>
      </c>
      <c r="L312" s="103">
        <f t="shared" si="224"/>
        <v>33769.25</v>
      </c>
      <c r="M312" s="82">
        <f t="shared" si="179"/>
        <v>126980.821</v>
      </c>
      <c r="N312" s="95">
        <f>SUM(N313)</f>
        <v>3505459.9613000001</v>
      </c>
      <c r="O312" s="80">
        <f>SUM(O313)</f>
        <v>3700138.1903200001</v>
      </c>
      <c r="P312" s="80">
        <f t="shared" ref="P312:Q312" si="225">SUM(P313)</f>
        <v>4296799.37</v>
      </c>
      <c r="Q312" s="80">
        <f t="shared" si="225"/>
        <v>4296799.37</v>
      </c>
      <c r="R312" s="82">
        <f t="shared" si="180"/>
        <v>15799196.891620003</v>
      </c>
      <c r="S312" s="96">
        <f>'2026'!T312</f>
        <v>1364502.8283333334</v>
      </c>
      <c r="T312" s="80">
        <f>Q312/3</f>
        <v>1432266.4566666668</v>
      </c>
      <c r="U312" s="98">
        <f>R312+S312-T312</f>
        <v>15731433.263286669</v>
      </c>
    </row>
    <row r="313" spans="1:21" ht="34.5" customHeight="1">
      <c r="A313" s="36"/>
      <c r="B313" s="16" t="s">
        <v>42</v>
      </c>
      <c r="C313" s="16" t="s">
        <v>252</v>
      </c>
      <c r="D313" s="42" t="s">
        <v>144</v>
      </c>
      <c r="E313" s="95">
        <v>180.87</v>
      </c>
      <c r="F313" s="80">
        <v>189.27</v>
      </c>
      <c r="G313" s="80">
        <v>59.65</v>
      </c>
      <c r="H313" s="80">
        <v>62.03</v>
      </c>
      <c r="I313" s="100">
        <v>28918.165000000001</v>
      </c>
      <c r="J313" s="100">
        <v>30524.155999999999</v>
      </c>
      <c r="K313" s="100">
        <v>33769.25</v>
      </c>
      <c r="L313" s="100">
        <v>33769.25</v>
      </c>
      <c r="M313" s="82">
        <f t="shared" si="179"/>
        <v>126980.821</v>
      </c>
      <c r="N313" s="96">
        <f>I313*(E313-G313)</f>
        <v>3505459.9613000001</v>
      </c>
      <c r="O313" s="101">
        <f>J313*(E313-G313)</f>
        <v>3700138.1903200001</v>
      </c>
      <c r="P313" s="101">
        <f>(F313-H313)*K313</f>
        <v>4296799.37</v>
      </c>
      <c r="Q313" s="101">
        <f>(F313-H313)*L313</f>
        <v>4296799.37</v>
      </c>
      <c r="R313" s="82">
        <f t="shared" si="180"/>
        <v>15799196.891620003</v>
      </c>
      <c r="S313" s="96">
        <f>'2026'!T313</f>
        <v>0</v>
      </c>
      <c r="T313" s="97"/>
      <c r="U313" s="98"/>
    </row>
    <row r="314" spans="1:21" ht="30.75" customHeight="1">
      <c r="A314" s="36" t="s">
        <v>62</v>
      </c>
      <c r="B314" s="37" t="s">
        <v>59</v>
      </c>
      <c r="C314" s="16"/>
      <c r="D314" s="42"/>
      <c r="E314" s="183"/>
      <c r="F314" s="184"/>
      <c r="G314" s="184"/>
      <c r="H314" s="184"/>
      <c r="I314" s="103">
        <f t="shared" ref="I314:J314" si="226">SUM(I315:I316)</f>
        <v>7708.9239999999991</v>
      </c>
      <c r="J314" s="103">
        <f t="shared" si="226"/>
        <v>5142.0600000000004</v>
      </c>
      <c r="K314" s="103">
        <f t="shared" ref="K314:L314" si="227">SUM(K315:K316)</f>
        <v>11387.96</v>
      </c>
      <c r="L314" s="103">
        <f t="shared" si="227"/>
        <v>7035.94</v>
      </c>
      <c r="M314" s="82">
        <f t="shared" si="179"/>
        <v>31274.883999999998</v>
      </c>
      <c r="N314" s="96">
        <f>SUM(N315:N316)</f>
        <v>862701.0647499999</v>
      </c>
      <c r="O314" s="101">
        <f>SUM(O315:O316)</f>
        <v>573239.99646000005</v>
      </c>
      <c r="P314" s="101">
        <f t="shared" ref="P314:Q314" si="228">SUM(P315:P316)</f>
        <v>1612466.237</v>
      </c>
      <c r="Q314" s="101">
        <f t="shared" si="228"/>
        <v>926979.94540000008</v>
      </c>
      <c r="R314" s="82">
        <f t="shared" si="180"/>
        <v>3975387.2436099998</v>
      </c>
      <c r="S314" s="96">
        <f>'2026'!T314</f>
        <v>282471.52233333333</v>
      </c>
      <c r="T314" s="97">
        <f>Q314/3</f>
        <v>308993.31513333338</v>
      </c>
      <c r="U314" s="98">
        <f>R314+S314-T314</f>
        <v>3948865.4508100003</v>
      </c>
    </row>
    <row r="315" spans="1:21" ht="40.5" customHeight="1">
      <c r="A315" s="36"/>
      <c r="B315" s="16" t="s">
        <v>61</v>
      </c>
      <c r="C315" s="16" t="s">
        <v>15</v>
      </c>
      <c r="D315" s="42" t="s">
        <v>175</v>
      </c>
      <c r="E315" s="95">
        <v>202.81</v>
      </c>
      <c r="F315" s="80">
        <v>219.03</v>
      </c>
      <c r="G315" s="80">
        <v>59.16</v>
      </c>
      <c r="H315" s="80">
        <v>61.52</v>
      </c>
      <c r="I315" s="100">
        <v>535.48900000000003</v>
      </c>
      <c r="J315" s="100">
        <v>292.54599999999999</v>
      </c>
      <c r="K315" s="100">
        <v>6600.55</v>
      </c>
      <c r="L315" s="100">
        <v>2248.54</v>
      </c>
      <c r="M315" s="82">
        <f t="shared" si="179"/>
        <v>9677.125</v>
      </c>
      <c r="N315" s="96">
        <f>I315*(E315-G315)</f>
        <v>76922.994850000003</v>
      </c>
      <c r="O315" s="101">
        <f>J315*(E315-G315)</f>
        <v>42024.232900000003</v>
      </c>
      <c r="P315" s="101">
        <f>(F315-H315)*K315</f>
        <v>1039652.6305</v>
      </c>
      <c r="Q315" s="101">
        <f>(F315-H315)*L315</f>
        <v>354167.53539999999</v>
      </c>
      <c r="R315" s="82">
        <f t="shared" si="180"/>
        <v>1512767.39365</v>
      </c>
      <c r="S315" s="96">
        <f>'2026'!T315</f>
        <v>0</v>
      </c>
      <c r="T315" s="97"/>
      <c r="U315" s="98"/>
    </row>
    <row r="316" spans="1:21" ht="47.25" customHeight="1">
      <c r="A316" s="36"/>
      <c r="B316" s="16" t="s">
        <v>42</v>
      </c>
      <c r="C316" s="16" t="s">
        <v>219</v>
      </c>
      <c r="D316" s="42" t="s">
        <v>175</v>
      </c>
      <c r="E316" s="95">
        <v>143.34</v>
      </c>
      <c r="F316" s="80">
        <v>154.80000000000001</v>
      </c>
      <c r="G316" s="80">
        <f>40.56/1.2</f>
        <v>33.800000000000004</v>
      </c>
      <c r="H316" s="80">
        <f>42.18/1.2</f>
        <v>35.15</v>
      </c>
      <c r="I316" s="100">
        <v>7173.4349999999995</v>
      </c>
      <c r="J316" s="100">
        <v>4849.5140000000001</v>
      </c>
      <c r="K316" s="100">
        <v>4787.41</v>
      </c>
      <c r="L316" s="100">
        <v>4787.3999999999996</v>
      </c>
      <c r="M316" s="82">
        <f t="shared" ref="M316:M344" si="229">I316+J316+K316+L316</f>
        <v>21597.758999999998</v>
      </c>
      <c r="N316" s="96">
        <f>I316*(E316-G316)</f>
        <v>785778.06989999989</v>
      </c>
      <c r="O316" s="101">
        <f>J316*(E316-G316)</f>
        <v>531215.76355999999</v>
      </c>
      <c r="P316" s="101">
        <f>(F316-H316)*K316</f>
        <v>572813.60649999999</v>
      </c>
      <c r="Q316" s="101">
        <f>(F316-H316)*L316</f>
        <v>572812.41</v>
      </c>
      <c r="R316" s="82">
        <f t="shared" ref="R316:R344" si="230">N316+O316+P316+Q316</f>
        <v>2462619.8499599998</v>
      </c>
      <c r="S316" s="96">
        <f>'2026'!T316</f>
        <v>0</v>
      </c>
      <c r="T316" s="97"/>
      <c r="U316" s="98"/>
    </row>
    <row r="317" spans="1:21" ht="31.5" customHeight="1">
      <c r="A317" s="36" t="s">
        <v>253</v>
      </c>
      <c r="B317" s="37" t="s">
        <v>254</v>
      </c>
      <c r="C317" s="16"/>
      <c r="D317" s="42"/>
      <c r="E317" s="183"/>
      <c r="F317" s="184"/>
      <c r="G317" s="184"/>
      <c r="H317" s="184"/>
      <c r="I317" s="103">
        <f t="shared" ref="I317:L317" si="231">SUM(I318)</f>
        <v>19872.800000000003</v>
      </c>
      <c r="J317" s="103">
        <f t="shared" si="231"/>
        <v>19859.800000000003</v>
      </c>
      <c r="K317" s="103">
        <f t="shared" si="231"/>
        <v>19907.5</v>
      </c>
      <c r="L317" s="103">
        <f t="shared" si="231"/>
        <v>19907.5</v>
      </c>
      <c r="M317" s="82">
        <f t="shared" si="229"/>
        <v>79547.600000000006</v>
      </c>
      <c r="N317" s="95">
        <f>SUM(N318)</f>
        <v>565381.16000000015</v>
      </c>
      <c r="O317" s="80">
        <f>SUM(O318)</f>
        <v>565011.31000000017</v>
      </c>
      <c r="P317" s="80">
        <f t="shared" ref="P317:Q317" si="232">SUM(P318)</f>
        <v>599812.97499999986</v>
      </c>
      <c r="Q317" s="80">
        <f t="shared" si="232"/>
        <v>599812.97499999986</v>
      </c>
      <c r="R317" s="82">
        <f t="shared" si="230"/>
        <v>2330018.42</v>
      </c>
      <c r="S317" s="96">
        <f>'2026'!T317</f>
        <v>188789.45833333334</v>
      </c>
      <c r="T317" s="80">
        <f>Q317/3</f>
        <v>199937.6583333333</v>
      </c>
      <c r="U317" s="98">
        <f>R317+S317-T317</f>
        <v>2318870.2200000002</v>
      </c>
    </row>
    <row r="318" spans="1:21" ht="38.25" customHeight="1">
      <c r="A318" s="36"/>
      <c r="B318" s="16" t="s">
        <v>42</v>
      </c>
      <c r="C318" s="16" t="s">
        <v>252</v>
      </c>
      <c r="D318" s="42" t="s">
        <v>145</v>
      </c>
      <c r="E318" s="95">
        <v>84.56</v>
      </c>
      <c r="F318" s="80">
        <v>88.49</v>
      </c>
      <c r="G318" s="80">
        <v>56.11</v>
      </c>
      <c r="H318" s="80">
        <v>58.36</v>
      </c>
      <c r="I318" s="100">
        <v>19872.800000000003</v>
      </c>
      <c r="J318" s="100">
        <v>19859.800000000003</v>
      </c>
      <c r="K318" s="100">
        <v>19907.5</v>
      </c>
      <c r="L318" s="100">
        <v>19907.5</v>
      </c>
      <c r="M318" s="82">
        <f t="shared" si="229"/>
        <v>79547.600000000006</v>
      </c>
      <c r="N318" s="96">
        <f>I318*(E318-G318)</f>
        <v>565381.16000000015</v>
      </c>
      <c r="O318" s="101">
        <f>J318*(E318-G318)</f>
        <v>565011.31000000017</v>
      </c>
      <c r="P318" s="101">
        <f>(F318-H318)*K318</f>
        <v>599812.97499999986</v>
      </c>
      <c r="Q318" s="101">
        <f>(F318-H318)*L318</f>
        <v>599812.97499999986</v>
      </c>
      <c r="R318" s="82">
        <f t="shared" si="230"/>
        <v>2330018.42</v>
      </c>
      <c r="S318" s="96">
        <f>'2026'!T318</f>
        <v>0</v>
      </c>
      <c r="T318" s="97"/>
      <c r="U318" s="98"/>
    </row>
    <row r="319" spans="1:21" ht="32.25" customHeight="1">
      <c r="A319" s="36" t="s">
        <v>58</v>
      </c>
      <c r="B319" s="37" t="s">
        <v>57</v>
      </c>
      <c r="C319" s="16"/>
      <c r="D319" s="42"/>
      <c r="E319" s="183"/>
      <c r="F319" s="184"/>
      <c r="G319" s="184"/>
      <c r="H319" s="184"/>
      <c r="I319" s="103">
        <f>SUM(I320:I322)</f>
        <v>5229.1689999999999</v>
      </c>
      <c r="J319" s="103">
        <f>SUM(J320:J322)</f>
        <v>5314.701</v>
      </c>
      <c r="K319" s="103">
        <f t="shared" ref="K319:L319" si="233">SUM(K320:K322)</f>
        <v>5623.0500000000011</v>
      </c>
      <c r="L319" s="103">
        <f t="shared" si="233"/>
        <v>6030.2390000000005</v>
      </c>
      <c r="M319" s="82">
        <f t="shared" si="229"/>
        <v>22197.159</v>
      </c>
      <c r="N319" s="95">
        <f>SUM(N320:N322)</f>
        <v>878570.52362999984</v>
      </c>
      <c r="O319" s="80">
        <f>SUM(O320:O322)</f>
        <v>891636.36176999996</v>
      </c>
      <c r="P319" s="80">
        <f t="shared" ref="P319:Q319" si="234">SUM(P320:P322)</f>
        <v>988295.29848999996</v>
      </c>
      <c r="Q319" s="80">
        <f t="shared" si="234"/>
        <v>1077387.5356300001</v>
      </c>
      <c r="R319" s="82">
        <f t="shared" si="230"/>
        <v>3835889.7195199998</v>
      </c>
      <c r="S319" s="96">
        <f>'2026'!T319</f>
        <v>341599.42237666663</v>
      </c>
      <c r="T319" s="80">
        <f>Q319/3</f>
        <v>359129.17854333337</v>
      </c>
      <c r="U319" s="98">
        <f>R319+S319-T319</f>
        <v>3818359.9633533331</v>
      </c>
    </row>
    <row r="320" spans="1:21" ht="30.75" customHeight="1">
      <c r="A320" s="36"/>
      <c r="B320" s="16" t="s">
        <v>56</v>
      </c>
      <c r="C320" s="16" t="s">
        <v>337</v>
      </c>
      <c r="D320" s="42" t="s">
        <v>272</v>
      </c>
      <c r="E320" s="95">
        <v>280.19</v>
      </c>
      <c r="F320" s="80">
        <v>293.20999999999998</v>
      </c>
      <c r="G320" s="80">
        <v>127.92</v>
      </c>
      <c r="H320" s="80">
        <v>133.04</v>
      </c>
      <c r="I320" s="100">
        <v>4712.3689999999997</v>
      </c>
      <c r="J320" s="100">
        <v>4797.3760000000002</v>
      </c>
      <c r="K320" s="100">
        <v>5097.0730000000003</v>
      </c>
      <c r="L320" s="100">
        <v>5361.1890000000003</v>
      </c>
      <c r="M320" s="82">
        <f t="shared" si="229"/>
        <v>19968.006999999998</v>
      </c>
      <c r="N320" s="96">
        <f>I320*(E320-G320)</f>
        <v>717552.42762999982</v>
      </c>
      <c r="O320" s="101">
        <f>J320*(E320-G320)</f>
        <v>730496.44351999997</v>
      </c>
      <c r="P320" s="101">
        <f>(F320-H320)*K320</f>
        <v>816398.18241000001</v>
      </c>
      <c r="Q320" s="101">
        <f>(F320-H320)*L320</f>
        <v>858701.64212999993</v>
      </c>
      <c r="R320" s="82">
        <f t="shared" si="230"/>
        <v>3123148.69569</v>
      </c>
      <c r="S320" s="96">
        <f>'2026'!T320</f>
        <v>0</v>
      </c>
      <c r="T320" s="97"/>
      <c r="U320" s="98"/>
    </row>
    <row r="321" spans="1:21" ht="30.75" customHeight="1">
      <c r="A321" s="36"/>
      <c r="B321" s="16" t="s">
        <v>56</v>
      </c>
      <c r="C321" s="16" t="s">
        <v>255</v>
      </c>
      <c r="D321" s="42" t="s">
        <v>272</v>
      </c>
      <c r="E321" s="95">
        <v>447.49</v>
      </c>
      <c r="F321" s="80">
        <v>468.28</v>
      </c>
      <c r="G321" s="80">
        <v>127.92</v>
      </c>
      <c r="H321" s="80">
        <v>133.04</v>
      </c>
      <c r="I321" s="100">
        <v>444.8</v>
      </c>
      <c r="J321" s="100">
        <v>444.52500000000003</v>
      </c>
      <c r="K321" s="100">
        <v>452.24299999999999</v>
      </c>
      <c r="L321" s="100">
        <v>575.76499999999999</v>
      </c>
      <c r="M321" s="82">
        <f t="shared" si="229"/>
        <v>1917.3330000000001</v>
      </c>
      <c r="N321" s="96">
        <f>I321*(E321-G321)</f>
        <v>142144.736</v>
      </c>
      <c r="O321" s="101">
        <f>J321*(E321-G321)</f>
        <v>142056.85425</v>
      </c>
      <c r="P321" s="101">
        <f>(F321-H321)*K321</f>
        <v>151609.94331999999</v>
      </c>
      <c r="Q321" s="101">
        <f>(F321-H321)*L321</f>
        <v>193019.45860000001</v>
      </c>
      <c r="R321" s="82">
        <f t="shared" si="230"/>
        <v>628830.99216999998</v>
      </c>
      <c r="S321" s="96">
        <f>'2026'!T321</f>
        <v>0</v>
      </c>
      <c r="T321" s="97"/>
      <c r="U321" s="98"/>
    </row>
    <row r="322" spans="1:21" ht="30.75" customHeight="1">
      <c r="A322" s="36"/>
      <c r="B322" s="16" t="s">
        <v>56</v>
      </c>
      <c r="C322" s="16" t="s">
        <v>338</v>
      </c>
      <c r="D322" s="42" t="s">
        <v>272</v>
      </c>
      <c r="E322" s="95">
        <v>390.05</v>
      </c>
      <c r="F322" s="80">
        <v>408.18</v>
      </c>
      <c r="G322" s="80">
        <v>127.92</v>
      </c>
      <c r="H322" s="80">
        <v>133.04</v>
      </c>
      <c r="I322" s="100">
        <v>72</v>
      </c>
      <c r="J322" s="100">
        <v>72.8</v>
      </c>
      <c r="K322" s="100">
        <v>73.733999999999995</v>
      </c>
      <c r="L322" s="100">
        <v>93.284999999999997</v>
      </c>
      <c r="M322" s="82">
        <f t="shared" si="229"/>
        <v>311.81899999999996</v>
      </c>
      <c r="N322" s="96">
        <f>I322*(E322-G322)</f>
        <v>18873.36</v>
      </c>
      <c r="O322" s="101">
        <f>J322*(E322-G322)</f>
        <v>19083.063999999998</v>
      </c>
      <c r="P322" s="101">
        <f>(F322-H322)*K322</f>
        <v>20287.172759999998</v>
      </c>
      <c r="Q322" s="101">
        <f>(F322-H322)*L322</f>
        <v>25666.434899999997</v>
      </c>
      <c r="R322" s="82">
        <f t="shared" si="230"/>
        <v>83910.031659999993</v>
      </c>
      <c r="S322" s="96">
        <f>'2026'!T322</f>
        <v>0</v>
      </c>
      <c r="T322" s="97"/>
      <c r="U322" s="98"/>
    </row>
    <row r="323" spans="1:21" ht="32.25" customHeight="1">
      <c r="A323" s="36" t="s">
        <v>53</v>
      </c>
      <c r="B323" s="37" t="s">
        <v>52</v>
      </c>
      <c r="C323" s="16"/>
      <c r="D323" s="42"/>
      <c r="E323" s="183"/>
      <c r="F323" s="184"/>
      <c r="G323" s="184"/>
      <c r="H323" s="184"/>
      <c r="I323" s="103">
        <f t="shared" ref="I323:K323" si="235">SUM(I324)</f>
        <v>25618.68</v>
      </c>
      <c r="J323" s="103">
        <f t="shared" si="235"/>
        <v>18676.892999999996</v>
      </c>
      <c r="K323" s="103">
        <f t="shared" si="235"/>
        <v>16872</v>
      </c>
      <c r="L323" s="103">
        <f>SUM(L324)</f>
        <v>16872</v>
      </c>
      <c r="M323" s="82">
        <f t="shared" si="229"/>
        <v>78039.573000000004</v>
      </c>
      <c r="N323" s="95">
        <f>SUM(N324)</f>
        <v>906645.08519999962</v>
      </c>
      <c r="O323" s="80">
        <f>SUM(O324)</f>
        <v>660975.24326999963</v>
      </c>
      <c r="P323" s="80">
        <f t="shared" ref="P323:Q323" si="236">SUM(P324)</f>
        <v>633206.1599999998</v>
      </c>
      <c r="Q323" s="80">
        <f t="shared" si="236"/>
        <v>633206.1599999998</v>
      </c>
      <c r="R323" s="82">
        <f t="shared" si="230"/>
        <v>2834032.6484699985</v>
      </c>
      <c r="S323" s="96">
        <f>'2026'!T323</f>
        <v>199033.3599999999</v>
      </c>
      <c r="T323" s="80">
        <f>Q323/3</f>
        <v>211068.71999999994</v>
      </c>
      <c r="U323" s="98">
        <f>R323+S323-T323</f>
        <v>2821997.2884699986</v>
      </c>
    </row>
    <row r="324" spans="1:21" ht="41.25" customHeight="1">
      <c r="A324" s="36"/>
      <c r="B324" s="16" t="s">
        <v>70</v>
      </c>
      <c r="C324" s="16" t="s">
        <v>327</v>
      </c>
      <c r="D324" s="42" t="s">
        <v>175</v>
      </c>
      <c r="E324" s="95">
        <v>110.57</v>
      </c>
      <c r="F324" s="80">
        <v>115.71</v>
      </c>
      <c r="G324" s="80">
        <v>75.180000000000007</v>
      </c>
      <c r="H324" s="80">
        <v>78.180000000000007</v>
      </c>
      <c r="I324" s="100">
        <v>25618.68</v>
      </c>
      <c r="J324" s="100">
        <v>18676.892999999996</v>
      </c>
      <c r="K324" s="100">
        <v>16872</v>
      </c>
      <c r="L324" s="100">
        <v>16872</v>
      </c>
      <c r="M324" s="82">
        <f t="shared" si="229"/>
        <v>78039.573000000004</v>
      </c>
      <c r="N324" s="96">
        <f>I324*(E324-G324)</f>
        <v>906645.08519999962</v>
      </c>
      <c r="O324" s="101">
        <f>J324*(E324-G324)</f>
        <v>660975.24326999963</v>
      </c>
      <c r="P324" s="101">
        <f>(F324-H324)*K324</f>
        <v>633206.1599999998</v>
      </c>
      <c r="Q324" s="101">
        <f>(F324-H324)*L324</f>
        <v>633206.1599999998</v>
      </c>
      <c r="R324" s="82">
        <f t="shared" si="230"/>
        <v>2834032.6484699985</v>
      </c>
      <c r="S324" s="96">
        <f>'2026'!T324</f>
        <v>0</v>
      </c>
      <c r="T324" s="97"/>
      <c r="U324" s="98"/>
    </row>
    <row r="325" spans="1:21" ht="32.25" customHeight="1">
      <c r="A325" s="36" t="s">
        <v>273</v>
      </c>
      <c r="B325" s="37" t="s">
        <v>274</v>
      </c>
      <c r="C325" s="16"/>
      <c r="D325" s="42"/>
      <c r="E325" s="183"/>
      <c r="F325" s="184"/>
      <c r="G325" s="184"/>
      <c r="H325" s="184"/>
      <c r="I325" s="103">
        <f>SUM(I326:I333)</f>
        <v>38264.296000000002</v>
      </c>
      <c r="J325" s="103">
        <f>SUM(J326:J333)</f>
        <v>47971.826000000008</v>
      </c>
      <c r="K325" s="103">
        <f t="shared" ref="K325:L325" si="237">SUM(K326:K333)</f>
        <v>31858.702000000001</v>
      </c>
      <c r="L325" s="103">
        <f t="shared" si="237"/>
        <v>34716.256999999998</v>
      </c>
      <c r="M325" s="82">
        <f t="shared" si="229"/>
        <v>152811.08100000001</v>
      </c>
      <c r="N325" s="95">
        <f>SUM(N326:N333)</f>
        <v>70198163.780139983</v>
      </c>
      <c r="O325" s="80">
        <f>SUM(O326:O333)</f>
        <v>82256908.369349986</v>
      </c>
      <c r="P325" s="80">
        <f>SUM(P326:P333)</f>
        <v>59439400.904570013</v>
      </c>
      <c r="Q325" s="80">
        <f>SUM(Q326:Q333)</f>
        <v>65117047.270720012</v>
      </c>
      <c r="R325" s="82">
        <f t="shared" si="230"/>
        <v>277011520.32477999</v>
      </c>
      <c r="S325" s="96">
        <f>'2026'!T325</f>
        <v>20785789.820976671</v>
      </c>
      <c r="T325" s="80">
        <f>Q325/3</f>
        <v>21705682.423573337</v>
      </c>
      <c r="U325" s="98">
        <f>R325+S325-T325</f>
        <v>276091627.72218335</v>
      </c>
    </row>
    <row r="326" spans="1:21" ht="57.75" customHeight="1">
      <c r="A326" s="36"/>
      <c r="B326" s="16" t="s">
        <v>10</v>
      </c>
      <c r="C326" s="50" t="s">
        <v>326</v>
      </c>
      <c r="D326" s="42" t="s">
        <v>179</v>
      </c>
      <c r="E326" s="95">
        <v>28620.91</v>
      </c>
      <c r="F326" s="80">
        <v>29950.93</v>
      </c>
      <c r="G326" s="80">
        <v>2915.07</v>
      </c>
      <c r="H326" s="80">
        <v>3031.67</v>
      </c>
      <c r="I326" s="100">
        <v>373.86099999999999</v>
      </c>
      <c r="J326" s="100">
        <v>373.03800000000001</v>
      </c>
      <c r="K326" s="100">
        <v>283.36799999999999</v>
      </c>
      <c r="L326" s="100">
        <v>397.98200000000003</v>
      </c>
      <c r="M326" s="82">
        <f t="shared" si="229"/>
        <v>1428.249</v>
      </c>
      <c r="N326" s="96">
        <f t="shared" ref="N326:N333" si="238">I326*(E326-G326)</f>
        <v>9610411.0482400004</v>
      </c>
      <c r="O326" s="101">
        <f t="shared" ref="O326:O333" si="239">J326*(E326-G326)</f>
        <v>9589255.1419200003</v>
      </c>
      <c r="P326" s="101">
        <f t="shared" ref="P326:P333" si="240">(F326-H326)*K326</f>
        <v>7628056.8676800001</v>
      </c>
      <c r="Q326" s="101">
        <f t="shared" ref="Q326:Q333" si="241">(F326-H326)*L326</f>
        <v>10713380.933320001</v>
      </c>
      <c r="R326" s="82">
        <f t="shared" si="230"/>
        <v>37541103.991159998</v>
      </c>
      <c r="S326" s="96">
        <f>'2026'!T326</f>
        <v>0</v>
      </c>
      <c r="T326" s="97"/>
      <c r="U326" s="98"/>
    </row>
    <row r="327" spans="1:21" ht="57.75" customHeight="1">
      <c r="A327" s="36"/>
      <c r="B327" s="16" t="s">
        <v>10</v>
      </c>
      <c r="C327" s="50" t="s">
        <v>326</v>
      </c>
      <c r="D327" s="42" t="s">
        <v>175</v>
      </c>
      <c r="E327" s="95">
        <v>461.52</v>
      </c>
      <c r="F327" s="80">
        <v>461.52</v>
      </c>
      <c r="G327" s="80">
        <v>63.87</v>
      </c>
      <c r="H327" s="80">
        <v>66.430000000000007</v>
      </c>
      <c r="I327" s="100">
        <v>6138.7240000000002</v>
      </c>
      <c r="J327" s="100">
        <v>6463.4390000000003</v>
      </c>
      <c r="K327" s="100">
        <v>4653</v>
      </c>
      <c r="L327" s="100">
        <v>6535</v>
      </c>
      <c r="M327" s="82">
        <f t="shared" si="229"/>
        <v>23790.163</v>
      </c>
      <c r="N327" s="96">
        <f t="shared" si="238"/>
        <v>2441063.5986000001</v>
      </c>
      <c r="O327" s="101">
        <f t="shared" si="239"/>
        <v>2570186.51835</v>
      </c>
      <c r="P327" s="101">
        <f t="shared" si="240"/>
        <v>1838353.7699999998</v>
      </c>
      <c r="Q327" s="101">
        <f t="shared" si="241"/>
        <v>2581913.15</v>
      </c>
      <c r="R327" s="82">
        <f t="shared" si="230"/>
        <v>9431517.0369499996</v>
      </c>
      <c r="S327" s="96">
        <f>'2026'!T327</f>
        <v>0</v>
      </c>
      <c r="T327" s="97"/>
      <c r="U327" s="98"/>
    </row>
    <row r="328" spans="1:21" ht="45" customHeight="1">
      <c r="A328" s="36"/>
      <c r="B328" s="16" t="s">
        <v>10</v>
      </c>
      <c r="C328" s="50" t="s">
        <v>275</v>
      </c>
      <c r="D328" s="42" t="s">
        <v>179</v>
      </c>
      <c r="E328" s="95">
        <v>35897.31</v>
      </c>
      <c r="F328" s="80">
        <v>37565.46</v>
      </c>
      <c r="G328" s="80">
        <v>2915.07</v>
      </c>
      <c r="H328" s="80">
        <v>3031.67</v>
      </c>
      <c r="I328" s="100">
        <v>1506.2449999999999</v>
      </c>
      <c r="J328" s="100">
        <v>1446.5120000000002</v>
      </c>
      <c r="K328" s="100">
        <v>1089.99</v>
      </c>
      <c r="L328" s="100">
        <v>1152.6500000000001</v>
      </c>
      <c r="M328" s="82">
        <f t="shared" si="229"/>
        <v>5195.3970000000008</v>
      </c>
      <c r="N328" s="96">
        <f t="shared" si="238"/>
        <v>49679334.088799991</v>
      </c>
      <c r="O328" s="101">
        <f t="shared" si="239"/>
        <v>47709205.946880005</v>
      </c>
      <c r="P328" s="101">
        <f t="shared" si="240"/>
        <v>37641485.762100004</v>
      </c>
      <c r="Q328" s="101">
        <f t="shared" si="241"/>
        <v>39805373.043500006</v>
      </c>
      <c r="R328" s="82">
        <f t="shared" si="230"/>
        <v>174835398.84128001</v>
      </c>
      <c r="S328" s="96">
        <f>'2026'!T328</f>
        <v>0</v>
      </c>
      <c r="T328" s="97"/>
      <c r="U328" s="98"/>
    </row>
    <row r="329" spans="1:21" ht="45" customHeight="1">
      <c r="A329" s="36"/>
      <c r="B329" s="16" t="s">
        <v>10</v>
      </c>
      <c r="C329" s="50" t="s">
        <v>275</v>
      </c>
      <c r="D329" s="42" t="s">
        <v>175</v>
      </c>
      <c r="E329" s="95">
        <v>107.47</v>
      </c>
      <c r="F329" s="80">
        <v>110.51</v>
      </c>
      <c r="G329" s="80">
        <v>63.87</v>
      </c>
      <c r="H329" s="80">
        <v>66.430000000000007</v>
      </c>
      <c r="I329" s="100">
        <v>24982.934999999998</v>
      </c>
      <c r="J329" s="100">
        <v>24046.008000000002</v>
      </c>
      <c r="K329" s="100">
        <v>17898</v>
      </c>
      <c r="L329" s="100">
        <v>18927</v>
      </c>
      <c r="M329" s="82">
        <f t="shared" si="229"/>
        <v>85853.942999999999</v>
      </c>
      <c r="N329" s="96">
        <f t="shared" si="238"/>
        <v>1089255.966</v>
      </c>
      <c r="O329" s="101">
        <f t="shared" si="239"/>
        <v>1048405.9488000001</v>
      </c>
      <c r="P329" s="101">
        <f t="shared" si="240"/>
        <v>788943.84</v>
      </c>
      <c r="Q329" s="101">
        <f t="shared" si="241"/>
        <v>834302.15999999992</v>
      </c>
      <c r="R329" s="82">
        <f t="shared" si="230"/>
        <v>3760907.9148000004</v>
      </c>
      <c r="S329" s="96">
        <f>'2026'!T329</f>
        <v>0</v>
      </c>
      <c r="T329" s="97"/>
      <c r="U329" s="98"/>
    </row>
    <row r="330" spans="1:21" ht="45" customHeight="1">
      <c r="A330" s="36"/>
      <c r="B330" s="16" t="s">
        <v>10</v>
      </c>
      <c r="C330" s="50" t="s">
        <v>355</v>
      </c>
      <c r="D330" s="42" t="s">
        <v>179</v>
      </c>
      <c r="E330" s="95">
        <v>25555.78</v>
      </c>
      <c r="F330" s="80">
        <v>26743.360000000001</v>
      </c>
      <c r="G330" s="80">
        <v>2915.07</v>
      </c>
      <c r="H330" s="80">
        <v>3031.67</v>
      </c>
      <c r="I330" s="100">
        <v>240.70699999999999</v>
      </c>
      <c r="J330" s="100">
        <v>823.39600000000007</v>
      </c>
      <c r="K330" s="100">
        <v>380.74700000000001</v>
      </c>
      <c r="L330" s="100">
        <v>374.17</v>
      </c>
      <c r="M330" s="82">
        <f t="shared" si="229"/>
        <v>1819.0200000000002</v>
      </c>
      <c r="N330" s="96">
        <f t="shared" si="238"/>
        <v>5449777.3819699995</v>
      </c>
      <c r="O330" s="101">
        <f t="shared" si="239"/>
        <v>18642270.05116</v>
      </c>
      <c r="P330" s="101">
        <f t="shared" si="240"/>
        <v>9028154.8324300013</v>
      </c>
      <c r="Q330" s="101">
        <f t="shared" si="241"/>
        <v>8872203.0473000016</v>
      </c>
      <c r="R330" s="82">
        <f t="shared" si="230"/>
        <v>41992405.312860005</v>
      </c>
      <c r="S330" s="96">
        <f>'2026'!T330</f>
        <v>0</v>
      </c>
      <c r="T330" s="97"/>
      <c r="U330" s="98"/>
    </row>
    <row r="331" spans="1:21" ht="45" customHeight="1">
      <c r="A331" s="36"/>
      <c r="B331" s="16" t="s">
        <v>10</v>
      </c>
      <c r="C331" s="50" t="s">
        <v>355</v>
      </c>
      <c r="D331" s="42" t="s">
        <v>175</v>
      </c>
      <c r="E331" s="95">
        <v>107.47</v>
      </c>
      <c r="F331" s="80">
        <v>110.51</v>
      </c>
      <c r="G331" s="80">
        <v>63.87</v>
      </c>
      <c r="H331" s="80">
        <v>66.430000000000007</v>
      </c>
      <c r="I331" s="100">
        <v>3952.5039999999999</v>
      </c>
      <c r="J331" s="100">
        <v>13520.455</v>
      </c>
      <c r="K331" s="100">
        <v>6252.0110000000004</v>
      </c>
      <c r="L331" s="100">
        <v>6144.0050000000001</v>
      </c>
      <c r="M331" s="82">
        <f t="shared" si="229"/>
        <v>29868.975000000002</v>
      </c>
      <c r="N331" s="96">
        <f t="shared" si="238"/>
        <v>172329.17439999999</v>
      </c>
      <c r="O331" s="101">
        <f t="shared" si="239"/>
        <v>589491.83799999999</v>
      </c>
      <c r="P331" s="101">
        <f t="shared" si="240"/>
        <v>275588.64488000004</v>
      </c>
      <c r="Q331" s="101">
        <f t="shared" si="241"/>
        <v>270827.74040000001</v>
      </c>
      <c r="R331" s="82">
        <f t="shared" si="230"/>
        <v>1308237.3976799999</v>
      </c>
      <c r="S331" s="96">
        <f>'2026'!T331</f>
        <v>0</v>
      </c>
      <c r="T331" s="97"/>
      <c r="U331" s="98"/>
    </row>
    <row r="332" spans="1:21" ht="45" customHeight="1">
      <c r="A332" s="36"/>
      <c r="B332" s="16" t="s">
        <v>356</v>
      </c>
      <c r="C332" s="50" t="s">
        <v>357</v>
      </c>
      <c r="D332" s="42" t="s">
        <v>175</v>
      </c>
      <c r="E332" s="95">
        <v>180.87</v>
      </c>
      <c r="F332" s="80">
        <v>189.27</v>
      </c>
      <c r="G332" s="80">
        <v>59.65</v>
      </c>
      <c r="H332" s="80">
        <v>62.03</v>
      </c>
      <c r="I332" s="100">
        <v>1000.581</v>
      </c>
      <c r="J332" s="100">
        <v>1216.5339999999999</v>
      </c>
      <c r="K332" s="100">
        <v>1217.915</v>
      </c>
      <c r="L332" s="100">
        <v>1109.2449999999999</v>
      </c>
      <c r="M332" s="82">
        <f t="shared" si="229"/>
        <v>4544.2749999999996</v>
      </c>
      <c r="N332" s="96">
        <f t="shared" si="238"/>
        <v>121290.42882</v>
      </c>
      <c r="O332" s="101">
        <f t="shared" si="239"/>
        <v>147468.25147999998</v>
      </c>
      <c r="P332" s="101">
        <f t="shared" si="240"/>
        <v>154967.50460000001</v>
      </c>
      <c r="Q332" s="101">
        <f t="shared" si="241"/>
        <v>141140.33379999999</v>
      </c>
      <c r="R332" s="82">
        <f t="shared" si="230"/>
        <v>564866.51870000002</v>
      </c>
      <c r="S332" s="96">
        <f>'2026'!T332</f>
        <v>0</v>
      </c>
      <c r="T332" s="97"/>
      <c r="U332" s="98"/>
    </row>
    <row r="333" spans="1:21" ht="45" customHeight="1">
      <c r="A333" s="36"/>
      <c r="B333" s="16" t="s">
        <v>356</v>
      </c>
      <c r="C333" s="50" t="s">
        <v>357</v>
      </c>
      <c r="D333" s="42" t="s">
        <v>179</v>
      </c>
      <c r="E333" s="95">
        <v>26696.36</v>
      </c>
      <c r="F333" s="80">
        <v>27936.95</v>
      </c>
      <c r="G333" s="80">
        <v>2915.07</v>
      </c>
      <c r="H333" s="80">
        <v>3031.67</v>
      </c>
      <c r="I333" s="100">
        <v>68.739000000000004</v>
      </c>
      <c r="J333" s="100">
        <v>82.444000000000003</v>
      </c>
      <c r="K333" s="100">
        <v>83.671000000000006</v>
      </c>
      <c r="L333" s="100">
        <v>76.204999999999998</v>
      </c>
      <c r="M333" s="82">
        <f t="shared" si="229"/>
        <v>311.05899999999997</v>
      </c>
      <c r="N333" s="96">
        <f t="shared" si="238"/>
        <v>1634702.0933100001</v>
      </c>
      <c r="O333" s="101">
        <f t="shared" si="239"/>
        <v>1960624.6727600002</v>
      </c>
      <c r="P333" s="101">
        <f t="shared" si="240"/>
        <v>2083849.68288</v>
      </c>
      <c r="Q333" s="101">
        <f t="shared" si="241"/>
        <v>1897906.8624</v>
      </c>
      <c r="R333" s="82">
        <f t="shared" si="230"/>
        <v>7577083.3113500001</v>
      </c>
      <c r="S333" s="96">
        <f>'2026'!T333</f>
        <v>0</v>
      </c>
      <c r="T333" s="97"/>
      <c r="U333" s="98"/>
    </row>
    <row r="334" spans="1:21" ht="27.75" customHeight="1">
      <c r="A334" s="36" t="s">
        <v>50</v>
      </c>
      <c r="B334" s="37" t="s">
        <v>49</v>
      </c>
      <c r="C334" s="16"/>
      <c r="D334" s="42"/>
      <c r="E334" s="183"/>
      <c r="F334" s="184"/>
      <c r="G334" s="184"/>
      <c r="H334" s="184"/>
      <c r="I334" s="103">
        <f>SUM(I335:I336)</f>
        <v>42104.707999999999</v>
      </c>
      <c r="J334" s="103">
        <f>SUM(J335:J336)</f>
        <v>36418.953000000001</v>
      </c>
      <c r="K334" s="103">
        <f t="shared" ref="K334:L334" si="242">SUM(K335:K336)</f>
        <v>36683</v>
      </c>
      <c r="L334" s="103">
        <f t="shared" si="242"/>
        <v>43566</v>
      </c>
      <c r="M334" s="82">
        <f t="shared" si="229"/>
        <v>158772.66099999999</v>
      </c>
      <c r="N334" s="96">
        <f>SUM(N335:N336)</f>
        <v>1815310.2630800002</v>
      </c>
      <c r="O334" s="101">
        <f>SUM(O335:O336)</f>
        <v>1626085.9896900002</v>
      </c>
      <c r="P334" s="101">
        <f t="shared" ref="P334:Q334" si="243">SUM(P335:P336)</f>
        <v>1603020.33</v>
      </c>
      <c r="Q334" s="101">
        <f t="shared" si="243"/>
        <v>1952653.7300000002</v>
      </c>
      <c r="R334" s="82">
        <f t="shared" si="230"/>
        <v>6997070.3127700007</v>
      </c>
      <c r="S334" s="96">
        <f>'2026'!T334</f>
        <v>646091.99333333329</v>
      </c>
      <c r="T334" s="97">
        <f>Q334/3</f>
        <v>650884.57666666678</v>
      </c>
      <c r="U334" s="98">
        <f>R334+S334-T334</f>
        <v>6992277.7294366667</v>
      </c>
    </row>
    <row r="335" spans="1:21" ht="42.75" customHeight="1">
      <c r="A335" s="36"/>
      <c r="B335" s="16" t="s">
        <v>10</v>
      </c>
      <c r="C335" s="16" t="s">
        <v>324</v>
      </c>
      <c r="D335" s="42" t="s">
        <v>175</v>
      </c>
      <c r="E335" s="95">
        <v>384.6</v>
      </c>
      <c r="F335" s="80">
        <v>384.6</v>
      </c>
      <c r="G335" s="80">
        <v>53.23</v>
      </c>
      <c r="H335" s="80">
        <v>55.36</v>
      </c>
      <c r="I335" s="100">
        <v>968.16099999999994</v>
      </c>
      <c r="J335" s="100">
        <v>1026.93</v>
      </c>
      <c r="K335" s="100">
        <v>874</v>
      </c>
      <c r="L335" s="100">
        <v>1205</v>
      </c>
      <c r="M335" s="82">
        <f t="shared" si="229"/>
        <v>4074.0909999999999</v>
      </c>
      <c r="N335" s="96">
        <f>I335*(E335-G335)</f>
        <v>320819.51056999998</v>
      </c>
      <c r="O335" s="101">
        <f>J335*(E335-G335)</f>
        <v>340293.7941</v>
      </c>
      <c r="P335" s="101">
        <f>(F335-H335)*K335</f>
        <v>287755.76</v>
      </c>
      <c r="Q335" s="101">
        <f>(F335-H335)*L335</f>
        <v>396734.2</v>
      </c>
      <c r="R335" s="82">
        <f t="shared" si="230"/>
        <v>1345603.2646699999</v>
      </c>
      <c r="S335" s="96">
        <f>'2026'!T335</f>
        <v>0</v>
      </c>
      <c r="T335" s="97"/>
      <c r="U335" s="98"/>
    </row>
    <row r="336" spans="1:21" ht="42.75" customHeight="1">
      <c r="A336" s="36"/>
      <c r="B336" s="16" t="s">
        <v>10</v>
      </c>
      <c r="C336" s="16" t="s">
        <v>325</v>
      </c>
      <c r="D336" s="42" t="s">
        <v>175</v>
      </c>
      <c r="E336" s="95">
        <v>89.56</v>
      </c>
      <c r="F336" s="80">
        <v>92.09</v>
      </c>
      <c r="G336" s="80">
        <v>53.23</v>
      </c>
      <c r="H336" s="80">
        <v>55.36</v>
      </c>
      <c r="I336" s="100">
        <v>41136.546999999999</v>
      </c>
      <c r="J336" s="100">
        <v>35392.023000000001</v>
      </c>
      <c r="K336" s="100">
        <v>35809</v>
      </c>
      <c r="L336" s="100">
        <v>42361</v>
      </c>
      <c r="M336" s="82">
        <f t="shared" si="229"/>
        <v>154698.57</v>
      </c>
      <c r="N336" s="96">
        <f>I336*(E336-G336)</f>
        <v>1494490.7525100003</v>
      </c>
      <c r="O336" s="101">
        <f>J336*(E336-G336)</f>
        <v>1285792.1955900001</v>
      </c>
      <c r="P336" s="101">
        <f>(F336-H336)*K336</f>
        <v>1315264.57</v>
      </c>
      <c r="Q336" s="101">
        <f>(F336-H336)*L336</f>
        <v>1555919.5300000003</v>
      </c>
      <c r="R336" s="82">
        <f t="shared" si="230"/>
        <v>5651467.0481000012</v>
      </c>
      <c r="S336" s="96">
        <f>'2026'!T336</f>
        <v>0</v>
      </c>
      <c r="T336" s="97"/>
      <c r="U336" s="98"/>
    </row>
    <row r="337" spans="1:21" ht="27.75" customHeight="1">
      <c r="A337" s="36" t="s">
        <v>370</v>
      </c>
      <c r="B337" s="37" t="s">
        <v>371</v>
      </c>
      <c r="C337" s="16"/>
      <c r="D337" s="42"/>
      <c r="E337" s="183"/>
      <c r="F337" s="184"/>
      <c r="G337" s="184"/>
      <c r="H337" s="184"/>
      <c r="I337" s="103">
        <f>I338</f>
        <v>0</v>
      </c>
      <c r="J337" s="103">
        <f>J338</f>
        <v>0</v>
      </c>
      <c r="K337" s="103">
        <f t="shared" ref="K337:L337" si="244">K338</f>
        <v>210.5</v>
      </c>
      <c r="L337" s="103">
        <f t="shared" si="244"/>
        <v>210.5</v>
      </c>
      <c r="M337" s="82">
        <f t="shared" si="229"/>
        <v>421</v>
      </c>
      <c r="N337" s="96">
        <f>N338</f>
        <v>0</v>
      </c>
      <c r="O337" s="101">
        <f>O338</f>
        <v>0</v>
      </c>
      <c r="P337" s="101">
        <f t="shared" ref="P337:Q337" si="245">P338</f>
        <v>8205.2899999999972</v>
      </c>
      <c r="Q337" s="101">
        <f t="shared" si="245"/>
        <v>8205.2899999999972</v>
      </c>
      <c r="R337" s="82">
        <f t="shared" si="230"/>
        <v>16410.579999999994</v>
      </c>
      <c r="S337" s="96">
        <f>'2026'!T337</f>
        <v>2588.4483333333337</v>
      </c>
      <c r="T337" s="97">
        <f>Q337/3</f>
        <v>2735.0966666666659</v>
      </c>
      <c r="U337" s="98">
        <f>R337+S337-T337</f>
        <v>16263.931666666662</v>
      </c>
    </row>
    <row r="338" spans="1:21" ht="42.75" customHeight="1">
      <c r="A338" s="36"/>
      <c r="B338" s="16" t="s">
        <v>41</v>
      </c>
      <c r="C338" s="16" t="s">
        <v>372</v>
      </c>
      <c r="D338" s="42" t="s">
        <v>144</v>
      </c>
      <c r="E338" s="95">
        <v>95.87</v>
      </c>
      <c r="F338" s="80">
        <v>100.32</v>
      </c>
      <c r="G338" s="80">
        <v>58.98</v>
      </c>
      <c r="H338" s="80">
        <v>61.34</v>
      </c>
      <c r="I338" s="100">
        <v>0</v>
      </c>
      <c r="J338" s="100">
        <v>0</v>
      </c>
      <c r="K338" s="100">
        <v>210.5</v>
      </c>
      <c r="L338" s="100">
        <v>210.5</v>
      </c>
      <c r="M338" s="82">
        <f t="shared" si="229"/>
        <v>421</v>
      </c>
      <c r="N338" s="96">
        <f>I338*(E338-G338)</f>
        <v>0</v>
      </c>
      <c r="O338" s="101">
        <f>J338*(E338-G338)</f>
        <v>0</v>
      </c>
      <c r="P338" s="101">
        <f>(F338-H338)*K338</f>
        <v>8205.2899999999972</v>
      </c>
      <c r="Q338" s="101">
        <f>(F338-H338)*L338</f>
        <v>8205.2899999999972</v>
      </c>
      <c r="R338" s="82">
        <f t="shared" si="230"/>
        <v>16410.579999999994</v>
      </c>
      <c r="S338" s="96">
        <f>'2026'!T338</f>
        <v>0</v>
      </c>
      <c r="T338" s="97"/>
      <c r="U338" s="98"/>
    </row>
    <row r="339" spans="1:21" ht="30.75" customHeight="1">
      <c r="A339" s="36" t="s">
        <v>48</v>
      </c>
      <c r="B339" s="37" t="s">
        <v>4</v>
      </c>
      <c r="C339" s="16"/>
      <c r="D339" s="42"/>
      <c r="E339" s="183"/>
      <c r="F339" s="184"/>
      <c r="G339" s="184"/>
      <c r="H339" s="184"/>
      <c r="I339" s="103">
        <f>SUM(I340:I344)</f>
        <v>13170.519</v>
      </c>
      <c r="J339" s="103">
        <f t="shared" ref="J339:L339" si="246">SUM(J340:J344)</f>
        <v>28152.909</v>
      </c>
      <c r="K339" s="103">
        <f t="shared" si="246"/>
        <v>25469.867999999999</v>
      </c>
      <c r="L339" s="103">
        <f t="shared" si="246"/>
        <v>25471.011999999999</v>
      </c>
      <c r="M339" s="82">
        <f t="shared" si="229"/>
        <v>92264.308000000005</v>
      </c>
      <c r="N339" s="95">
        <f>SUM(N340:N344)</f>
        <v>1604419.4331900002</v>
      </c>
      <c r="O339" s="95">
        <f t="shared" ref="O339:Q339" si="247">SUM(O340:O344)</f>
        <v>2978801.1453099996</v>
      </c>
      <c r="P339" s="95">
        <f t="shared" si="247"/>
        <v>2807561.8552800007</v>
      </c>
      <c r="Q339" s="95">
        <f t="shared" si="247"/>
        <v>2807722.4227200001</v>
      </c>
      <c r="R339" s="82">
        <f t="shared" si="230"/>
        <v>10198504.8565</v>
      </c>
      <c r="S339" s="96">
        <f>'2026'!T339</f>
        <v>884773.54946666677</v>
      </c>
      <c r="T339" s="80">
        <f>Q339/3</f>
        <v>935907.47424000001</v>
      </c>
      <c r="U339" s="98">
        <f>R339+S339-T339</f>
        <v>10147370.931726666</v>
      </c>
    </row>
    <row r="340" spans="1:21" ht="30.75" customHeight="1">
      <c r="A340" s="36"/>
      <c r="B340" s="16" t="s">
        <v>44</v>
      </c>
      <c r="C340" s="16" t="s">
        <v>256</v>
      </c>
      <c r="D340" s="42" t="s">
        <v>144</v>
      </c>
      <c r="E340" s="95">
        <v>232.32</v>
      </c>
      <c r="F340" s="80">
        <v>243.12</v>
      </c>
      <c r="G340" s="80">
        <v>132.19999999999999</v>
      </c>
      <c r="H340" s="80">
        <v>137.49</v>
      </c>
      <c r="I340" s="100">
        <v>9372.9070000000011</v>
      </c>
      <c r="J340" s="100">
        <v>9409.9669999999987</v>
      </c>
      <c r="K340" s="100">
        <v>8404</v>
      </c>
      <c r="L340" s="100">
        <v>8405</v>
      </c>
      <c r="M340" s="82">
        <f t="shared" si="229"/>
        <v>35591.873999999996</v>
      </c>
      <c r="N340" s="96">
        <f>I340*(E340-G340)</f>
        <v>938415.4488400002</v>
      </c>
      <c r="O340" s="101">
        <f>J340*(E340-G340)</f>
        <v>942125.89603999991</v>
      </c>
      <c r="P340" s="101">
        <f>(F340-H340)*K340</f>
        <v>887714.52</v>
      </c>
      <c r="Q340" s="101">
        <f>(F340-H340)*L340</f>
        <v>887820.14999999991</v>
      </c>
      <c r="R340" s="82">
        <f t="shared" si="230"/>
        <v>3656076.0148800001</v>
      </c>
      <c r="S340" s="96">
        <f>'2026'!T340</f>
        <v>0</v>
      </c>
      <c r="T340" s="97"/>
      <c r="U340" s="98"/>
    </row>
    <row r="341" spans="1:21" ht="30.75" customHeight="1">
      <c r="A341" s="36"/>
      <c r="B341" s="16" t="s">
        <v>44</v>
      </c>
      <c r="C341" s="16" t="s">
        <v>352</v>
      </c>
      <c r="D341" s="42" t="s">
        <v>144</v>
      </c>
      <c r="E341" s="95">
        <v>470.74</v>
      </c>
      <c r="F341" s="80">
        <v>508.4</v>
      </c>
      <c r="G341" s="80">
        <v>122.01</v>
      </c>
      <c r="H341" s="80">
        <v>126.89</v>
      </c>
      <c r="I341" s="100">
        <v>599.15900000000011</v>
      </c>
      <c r="J341" s="100">
        <v>608.83500000000004</v>
      </c>
      <c r="K341" s="100">
        <v>787</v>
      </c>
      <c r="L341" s="100">
        <v>787.14400000000001</v>
      </c>
      <c r="M341" s="82">
        <f t="shared" si="229"/>
        <v>2782.1379999999999</v>
      </c>
      <c r="N341" s="96">
        <f>I341*(E341-G341)</f>
        <v>208944.71807000006</v>
      </c>
      <c r="O341" s="101">
        <f>J341*(E341-G341)</f>
        <v>212319.02955000004</v>
      </c>
      <c r="P341" s="101">
        <f>(F341-H341)*K341</f>
        <v>300248.37</v>
      </c>
      <c r="Q341" s="101">
        <f>(F341-H341)*L341</f>
        <v>300303.30744</v>
      </c>
      <c r="R341" s="82">
        <f t="shared" si="230"/>
        <v>1021815.4250600002</v>
      </c>
      <c r="S341" s="96">
        <f>'2026'!T341</f>
        <v>0</v>
      </c>
      <c r="T341" s="97"/>
      <c r="U341" s="98"/>
    </row>
    <row r="342" spans="1:21" ht="30.75" customHeight="1">
      <c r="A342" s="36"/>
      <c r="B342" s="16" t="s">
        <v>367</v>
      </c>
      <c r="C342" s="16" t="s">
        <v>368</v>
      </c>
      <c r="D342" s="42" t="s">
        <v>144</v>
      </c>
      <c r="E342" s="95">
        <v>247.2</v>
      </c>
      <c r="F342" s="80">
        <v>258.69</v>
      </c>
      <c r="G342" s="80">
        <v>91.44</v>
      </c>
      <c r="H342" s="80">
        <v>95.1</v>
      </c>
      <c r="I342" s="100">
        <v>1273.893</v>
      </c>
      <c r="J342" s="100">
        <v>8367.5149999999994</v>
      </c>
      <c r="K342" s="100">
        <v>6536.21</v>
      </c>
      <c r="L342" s="100">
        <v>6536.21</v>
      </c>
      <c r="M342" s="82">
        <f t="shared" si="229"/>
        <v>22713.827999999998</v>
      </c>
      <c r="N342" s="96">
        <f>I342*(E342-G342)</f>
        <v>198421.57368</v>
      </c>
      <c r="O342" s="101">
        <f>J342*(E342-G342)</f>
        <v>1303324.1363999997</v>
      </c>
      <c r="P342" s="101">
        <f>(F342-H342)*K342</f>
        <v>1069258.5939</v>
      </c>
      <c r="Q342" s="101">
        <f>(F342-H342)*L342</f>
        <v>1069258.5939</v>
      </c>
      <c r="R342" s="82">
        <f t="shared" si="230"/>
        <v>3640262.8978799991</v>
      </c>
      <c r="S342" s="96">
        <f>'2026'!T342</f>
        <v>0</v>
      </c>
      <c r="T342" s="97"/>
      <c r="U342" s="98"/>
    </row>
    <row r="343" spans="1:21" ht="30.75" customHeight="1">
      <c r="A343" s="36"/>
      <c r="B343" s="16" t="s">
        <v>367</v>
      </c>
      <c r="C343" s="16" t="s">
        <v>369</v>
      </c>
      <c r="D343" s="42" t="s">
        <v>145</v>
      </c>
      <c r="E343" s="95">
        <v>125.89</v>
      </c>
      <c r="F343" s="80">
        <v>131.74</v>
      </c>
      <c r="G343" s="80">
        <v>92.43</v>
      </c>
      <c r="H343" s="80">
        <v>96.13</v>
      </c>
      <c r="I343" s="100">
        <v>1389.06</v>
      </c>
      <c r="J343" s="100">
        <v>9231.0920000000006</v>
      </c>
      <c r="K343" s="100">
        <v>9207.1579999999994</v>
      </c>
      <c r="L343" s="100">
        <v>9207.1579999999994</v>
      </c>
      <c r="M343" s="82">
        <f t="shared" si="229"/>
        <v>29034.467999999997</v>
      </c>
      <c r="N343" s="96">
        <f>I343*(E343-G343)</f>
        <v>46477.947599999992</v>
      </c>
      <c r="O343" s="101">
        <f>J343*(E343-G343)</f>
        <v>308872.33831999998</v>
      </c>
      <c r="P343" s="101">
        <f>(F343-H343)*K343</f>
        <v>327866.89638000011</v>
      </c>
      <c r="Q343" s="101">
        <f>(F343-H343)*L343</f>
        <v>327866.89638000011</v>
      </c>
      <c r="R343" s="82">
        <f t="shared" si="230"/>
        <v>1011084.0786800003</v>
      </c>
      <c r="S343" s="96">
        <f>'2026'!T343</f>
        <v>0</v>
      </c>
      <c r="T343" s="97"/>
      <c r="U343" s="98"/>
    </row>
    <row r="344" spans="1:21" ht="30.75" customHeight="1">
      <c r="A344" s="36"/>
      <c r="B344" s="16" t="s">
        <v>367</v>
      </c>
      <c r="C344" s="16" t="s">
        <v>402</v>
      </c>
      <c r="D344" s="42" t="s">
        <v>144</v>
      </c>
      <c r="E344" s="95">
        <v>528.39</v>
      </c>
      <c r="F344" s="80">
        <v>552.94000000000005</v>
      </c>
      <c r="G344" s="80">
        <v>132.19999999999999</v>
      </c>
      <c r="H344" s="80">
        <v>137.49</v>
      </c>
      <c r="I344" s="100">
        <v>535.5</v>
      </c>
      <c r="J344" s="100">
        <v>535.5</v>
      </c>
      <c r="K344" s="100">
        <v>535.5</v>
      </c>
      <c r="L344" s="100">
        <v>535.5</v>
      </c>
      <c r="M344" s="82">
        <f t="shared" si="229"/>
        <v>2142</v>
      </c>
      <c r="N344" s="96">
        <f>I344*(E344-G344)</f>
        <v>212159.745</v>
      </c>
      <c r="O344" s="101">
        <f>J344*(E344-G344)</f>
        <v>212159.745</v>
      </c>
      <c r="P344" s="101">
        <f>(F344-H344)*K344</f>
        <v>222473.47500000003</v>
      </c>
      <c r="Q344" s="101">
        <f>(F344-H344)*L344</f>
        <v>222473.47500000003</v>
      </c>
      <c r="R344" s="82">
        <f t="shared" si="230"/>
        <v>869266.44000000018</v>
      </c>
      <c r="S344" s="96">
        <f>'2026'!T344</f>
        <v>0</v>
      </c>
      <c r="T344" s="97"/>
      <c r="U344" s="98"/>
    </row>
    <row r="345" spans="1:21" s="4" customFormat="1" ht="30.75" customHeight="1">
      <c r="A345" s="202" t="s">
        <v>47</v>
      </c>
      <c r="B345" s="203"/>
      <c r="C345" s="203"/>
      <c r="D345" s="208"/>
      <c r="E345" s="186"/>
      <c r="F345" s="187"/>
      <c r="G345" s="187"/>
      <c r="H345" s="187"/>
      <c r="I345" s="112" t="s">
        <v>379</v>
      </c>
      <c r="J345" s="112" t="s">
        <v>379</v>
      </c>
      <c r="K345" s="112" t="s">
        <v>379</v>
      </c>
      <c r="L345" s="112" t="s">
        <v>379</v>
      </c>
      <c r="M345" s="113" t="s">
        <v>379</v>
      </c>
      <c r="N345" s="111">
        <f t="shared" ref="N345:U345" si="248">N6+N11+N13+N16+N18+N21+N24+N26+N36+N39+N42+N45+N50+N55+N58+N61+N65+N67+N72+N75+N79+N82+N84+N86+N88+N90+N92+N104+N108+N115+N118+N123+N125+N150+N152+N154+N156+N165+N168+N173+N175+N182+N185+N188+N197+N202+N205+N207+N210+N213+N215+N217+N221+N225+N232+N234+N240+N242+N244+N247+N250+N253+N256+N263+N266+N270+N273+N279+N291+N294+N297+N300+N303+N306+N308+N310+N312+N314+N317+N319+N323+N325+N334+N337+N339+N276+N268+N223+N180+N163</f>
        <v>809107648.06070495</v>
      </c>
      <c r="O345" s="111">
        <f t="shared" si="248"/>
        <v>787334910.68815517</v>
      </c>
      <c r="P345" s="111">
        <f t="shared" si="248"/>
        <v>793798260.06996489</v>
      </c>
      <c r="Q345" s="111">
        <f t="shared" si="248"/>
        <v>798446198.1804446</v>
      </c>
      <c r="R345" s="111">
        <f t="shared" si="248"/>
        <v>3188687016.9992695</v>
      </c>
      <c r="S345" s="111">
        <f t="shared" si="248"/>
        <v>254907112.40594506</v>
      </c>
      <c r="T345" s="111">
        <f t="shared" si="248"/>
        <v>266148732.72681487</v>
      </c>
      <c r="U345" s="111">
        <f t="shared" si="248"/>
        <v>3177445396.6783986</v>
      </c>
    </row>
    <row r="346" spans="1:21" s="11" customFormat="1" ht="30.75" customHeight="1">
      <c r="A346" s="51"/>
      <c r="B346" s="52"/>
      <c r="C346" s="52"/>
      <c r="D346" s="68" t="s">
        <v>144</v>
      </c>
      <c r="E346" s="188"/>
      <c r="F346" s="189"/>
      <c r="G346" s="189"/>
      <c r="H346" s="189"/>
      <c r="I346" s="116">
        <f t="shared" ref="I346:R346" si="249">I7+I9+I14+I19+I22+I25+I27+I29+I31+I34+I35+I37+I38+I40+I43+I44+I46+I48+I49+I51+I52+I53+I54+I56+I59+I62+I63+I64+I66+I68+I69+I73+I76+I80+I81+I83+I85+I87+I89+I91+I98+I99+I100+I101+I106+I119+I121+I126+I128+I129+I131+I132+I133+I134+I135+I136+I137+I138+I139+I153+I155+I157+I159+I161+I166+I169+I170+I177+I183+I184+I186+I187+I190+I194+I195+I196+I198+I200+I203+I206+I208+I211+I214+I216+I226+I228+I230+I233+I235+I237+I239+I241+I248+I249+I251+I254+I257+I258+I259+I260+I267+I271+I274+I280+I281+I282+I283+I284+I285+I289+I290+I292+I295+I298+I301+I304+I313+I320+I321+I322+I338+I340+I341+I342+I344+I277+I224</f>
        <v>7108142.0149999969</v>
      </c>
      <c r="J346" s="116">
        <f t="shared" si="249"/>
        <v>6807332.6340000024</v>
      </c>
      <c r="K346" s="116">
        <f t="shared" si="249"/>
        <v>6720818.2199999997</v>
      </c>
      <c r="L346" s="116">
        <f t="shared" si="249"/>
        <v>6715884.1780000012</v>
      </c>
      <c r="M346" s="116">
        <f t="shared" si="249"/>
        <v>27352177.04700001</v>
      </c>
      <c r="N346" s="116">
        <f t="shared" si="249"/>
        <v>320067744.12544996</v>
      </c>
      <c r="O346" s="116">
        <f t="shared" si="249"/>
        <v>309323428.08363986</v>
      </c>
      <c r="P346" s="116">
        <f t="shared" si="249"/>
        <v>328392279.90681016</v>
      </c>
      <c r="Q346" s="116">
        <f t="shared" si="249"/>
        <v>326833256.74849015</v>
      </c>
      <c r="R346" s="116">
        <f t="shared" si="249"/>
        <v>1284616708.8643904</v>
      </c>
      <c r="S346" s="115"/>
      <c r="T346" s="116"/>
      <c r="U346" s="117"/>
    </row>
    <row r="347" spans="1:21" s="11" customFormat="1" ht="30.75" customHeight="1">
      <c r="A347" s="55"/>
      <c r="B347" s="56"/>
      <c r="C347" s="56"/>
      <c r="D347" s="71" t="s">
        <v>145</v>
      </c>
      <c r="E347" s="190"/>
      <c r="F347" s="89"/>
      <c r="G347" s="89"/>
      <c r="H347" s="89"/>
      <c r="I347" s="119">
        <f t="shared" ref="I347:R347" si="250">I8+I10+I15+I17+I20+I23+I28+I30+I32+I33+I41+I47+I57+I60+I70+I71+I74+I77+I78+I102+I103+I107+I116+I117+I120+I122+I124+I127+I130+I140+I141+I142+I143+I144+I145+I146+I147+I148+I149+I158+I160+I162+I167+I171+I172+I174+I178+I179+I191+I192+I193+I199+I201+I204+I209+I212+I222+I227+I229+I231+I236+I238+I243+I252+I255+I261+I262+I272+I275+I286+I287+I288+I293+I296+I299+I302+I305+I318+I343+I278</f>
        <v>9350261.3216666672</v>
      </c>
      <c r="J347" s="119">
        <f t="shared" si="250"/>
        <v>9044209.8756666686</v>
      </c>
      <c r="K347" s="119">
        <f t="shared" si="250"/>
        <v>8813180.7876666654</v>
      </c>
      <c r="L347" s="119">
        <f t="shared" si="250"/>
        <v>8816333.7876666654</v>
      </c>
      <c r="M347" s="119">
        <f t="shared" si="250"/>
        <v>36023985.77266667</v>
      </c>
      <c r="N347" s="119">
        <f t="shared" si="250"/>
        <v>378950379.31117004</v>
      </c>
      <c r="O347" s="119">
        <f t="shared" si="250"/>
        <v>358810719.54417998</v>
      </c>
      <c r="P347" s="119">
        <f t="shared" si="250"/>
        <v>367430561.0782401</v>
      </c>
      <c r="Q347" s="119">
        <f t="shared" si="250"/>
        <v>367838303.37824005</v>
      </c>
      <c r="R347" s="119">
        <f t="shared" si="250"/>
        <v>1473029963.31183</v>
      </c>
      <c r="S347" s="118"/>
      <c r="T347" s="119"/>
      <c r="U347" s="120"/>
    </row>
    <row r="348" spans="1:21" s="11" customFormat="1" ht="42.75" customHeight="1">
      <c r="A348" s="55"/>
      <c r="B348" s="56"/>
      <c r="C348" s="56"/>
      <c r="D348" s="71" t="s">
        <v>175</v>
      </c>
      <c r="E348" s="190"/>
      <c r="F348" s="89"/>
      <c r="G348" s="89"/>
      <c r="H348" s="89"/>
      <c r="I348" s="119">
        <f t="shared" ref="I348:R348" si="251">I12+I93+I94+I95+I96+I97+I105+I109+I112+I114+I151+I176+I189+I218+I219+I220+I245+I246+I264+I307+I309+I311+I315+I316+I324+I327+I329+I331+I332+I335+I336+I265+I181+I164+I269</f>
        <v>305428.55157377047</v>
      </c>
      <c r="J348" s="119">
        <f t="shared" si="251"/>
        <v>293742.97657377057</v>
      </c>
      <c r="K348" s="119">
        <f t="shared" si="251"/>
        <v>271499.82957377052</v>
      </c>
      <c r="L348" s="119">
        <f t="shared" si="251"/>
        <v>299234.77657377056</v>
      </c>
      <c r="M348" s="119">
        <f t="shared" si="251"/>
        <v>1169906.1342950822</v>
      </c>
      <c r="N348" s="119">
        <f t="shared" si="251"/>
        <v>18569179.34291508</v>
      </c>
      <c r="O348" s="119">
        <f t="shared" si="251"/>
        <v>18129640.324495073</v>
      </c>
      <c r="P348" s="119">
        <f t="shared" si="251"/>
        <v>16775830.322324591</v>
      </c>
      <c r="Q348" s="119">
        <f t="shared" si="251"/>
        <v>17667732.549694583</v>
      </c>
      <c r="R348" s="119">
        <f t="shared" si="251"/>
        <v>71142382.539429352</v>
      </c>
      <c r="S348" s="118"/>
      <c r="T348" s="119"/>
      <c r="U348" s="120"/>
    </row>
    <row r="349" spans="1:21" s="11" customFormat="1" ht="42.75" customHeight="1">
      <c r="A349" s="58"/>
      <c r="B349" s="59"/>
      <c r="C349" s="59"/>
      <c r="D349" s="73" t="s">
        <v>179</v>
      </c>
      <c r="E349" s="191"/>
      <c r="F349" s="192"/>
      <c r="G349" s="192"/>
      <c r="H349" s="192"/>
      <c r="I349" s="122">
        <f t="shared" ref="I349:R349" si="252">I110+I111+I113+I326+I328+I330+I333</f>
        <v>5654.26</v>
      </c>
      <c r="J349" s="122">
        <f t="shared" si="252"/>
        <v>5906.5740000000005</v>
      </c>
      <c r="K349" s="122">
        <f t="shared" si="252"/>
        <v>5376.5260000000007</v>
      </c>
      <c r="L349" s="122">
        <f t="shared" si="252"/>
        <v>5539.7569999999996</v>
      </c>
      <c r="M349" s="123">
        <f t="shared" si="252"/>
        <v>22477.117000000002</v>
      </c>
      <c r="N349" s="121">
        <f t="shared" si="252"/>
        <v>91520345.281169996</v>
      </c>
      <c r="O349" s="122">
        <f t="shared" si="252"/>
        <v>101071122.73584001</v>
      </c>
      <c r="P349" s="122">
        <f t="shared" si="252"/>
        <v>81199588.762590006</v>
      </c>
      <c r="Q349" s="122">
        <f t="shared" si="252"/>
        <v>86106905.504019991</v>
      </c>
      <c r="R349" s="123">
        <f t="shared" si="252"/>
        <v>359897962.28362</v>
      </c>
      <c r="S349" s="121"/>
      <c r="T349" s="122"/>
      <c r="U349" s="123"/>
    </row>
    <row r="350" spans="1:21" ht="33.75" customHeight="1">
      <c r="A350" s="61" t="s">
        <v>257</v>
      </c>
      <c r="B350" s="62" t="s">
        <v>46</v>
      </c>
      <c r="C350" s="62"/>
      <c r="D350" s="174"/>
      <c r="E350" s="193"/>
      <c r="F350" s="194"/>
      <c r="G350" s="194"/>
      <c r="H350" s="194"/>
      <c r="I350" s="125">
        <v>136.422</v>
      </c>
      <c r="J350" s="125">
        <v>136.422</v>
      </c>
      <c r="K350" s="125">
        <f t="shared" ref="K350:Q350" si="253">SUM(K351)</f>
        <v>150</v>
      </c>
      <c r="L350" s="125">
        <f t="shared" si="253"/>
        <v>150</v>
      </c>
      <c r="M350" s="126">
        <f t="shared" ref="M350:M373" si="254">I350+J350+K350+L350</f>
        <v>572.84400000000005</v>
      </c>
      <c r="N350" s="127">
        <f>SUM(N351)</f>
        <v>23707.415160000004</v>
      </c>
      <c r="O350" s="128">
        <f>SUM(O351)</f>
        <v>23707.415160000004</v>
      </c>
      <c r="P350" s="128">
        <f t="shared" si="253"/>
        <v>27351.000000000004</v>
      </c>
      <c r="Q350" s="128">
        <f t="shared" si="253"/>
        <v>27351.000000000004</v>
      </c>
      <c r="R350" s="126">
        <f t="shared" ref="R350:R373" si="255">N350+O350+P350+Q350</f>
        <v>102116.83032000001</v>
      </c>
      <c r="S350" s="127">
        <f>'2026'!T350</f>
        <v>8689.0000000000018</v>
      </c>
      <c r="T350" s="128">
        <f>Q350/3</f>
        <v>9117.0000000000018</v>
      </c>
      <c r="U350" s="178">
        <f>R350+S350-T350</f>
        <v>101688.83032000001</v>
      </c>
    </row>
    <row r="351" spans="1:21" ht="36" customHeight="1">
      <c r="A351" s="36"/>
      <c r="B351" s="16" t="s">
        <v>45</v>
      </c>
      <c r="C351" s="16" t="s">
        <v>7</v>
      </c>
      <c r="D351" s="42" t="s">
        <v>145</v>
      </c>
      <c r="E351" s="95">
        <v>247.11</v>
      </c>
      <c r="F351" s="80">
        <v>258.60000000000002</v>
      </c>
      <c r="G351" s="80">
        <v>73.33</v>
      </c>
      <c r="H351" s="80">
        <v>76.260000000000005</v>
      </c>
      <c r="I351" s="100">
        <v>136.422</v>
      </c>
      <c r="J351" s="100">
        <v>136.422</v>
      </c>
      <c r="K351" s="100">
        <v>150</v>
      </c>
      <c r="L351" s="100">
        <v>150</v>
      </c>
      <c r="M351" s="126">
        <f t="shared" si="254"/>
        <v>572.84400000000005</v>
      </c>
      <c r="N351" s="96">
        <f>I351*(E351-G351)</f>
        <v>23707.415160000004</v>
      </c>
      <c r="O351" s="101">
        <f>J351*(E351-G351)</f>
        <v>23707.415160000004</v>
      </c>
      <c r="P351" s="101">
        <f>(F351-H351)*K351</f>
        <v>27351.000000000004</v>
      </c>
      <c r="Q351" s="101">
        <f>(F351-H351)*L351</f>
        <v>27351.000000000004</v>
      </c>
      <c r="R351" s="126">
        <f t="shared" si="255"/>
        <v>102116.83032000001</v>
      </c>
      <c r="S351" s="127"/>
      <c r="T351" s="131"/>
      <c r="U351" s="98"/>
    </row>
    <row r="352" spans="1:21" ht="24" customHeight="1">
      <c r="A352" s="36" t="s">
        <v>43</v>
      </c>
      <c r="B352" s="16" t="s">
        <v>36</v>
      </c>
      <c r="C352" s="16"/>
      <c r="D352" s="42"/>
      <c r="E352" s="183"/>
      <c r="F352" s="184"/>
      <c r="G352" s="184"/>
      <c r="H352" s="184"/>
      <c r="I352" s="103">
        <f>SUM(I353:I373)</f>
        <v>94594.851000000039</v>
      </c>
      <c r="J352" s="103">
        <f>SUM(J353:J373)</f>
        <v>94086.186000000002</v>
      </c>
      <c r="K352" s="103">
        <f t="shared" ref="K352:L352" si="256">SUM(K353:K373)</f>
        <v>133425.36299999995</v>
      </c>
      <c r="L352" s="103">
        <f t="shared" si="256"/>
        <v>132607.62900000002</v>
      </c>
      <c r="M352" s="126">
        <f t="shared" si="254"/>
        <v>454714.02900000004</v>
      </c>
      <c r="N352" s="95">
        <f>SUM(N353:N373)</f>
        <v>5452641.4500099989</v>
      </c>
      <c r="O352" s="80">
        <f>SUM(O353:O373)</f>
        <v>5308583.9930799976</v>
      </c>
      <c r="P352" s="80">
        <f t="shared" ref="P352:Q352" si="257">SUM(P353:P373)</f>
        <v>5968219.9553399989</v>
      </c>
      <c r="Q352" s="80">
        <f t="shared" si="257"/>
        <v>6265429.3108199993</v>
      </c>
      <c r="R352" s="126">
        <f t="shared" si="255"/>
        <v>22994874.709249992</v>
      </c>
      <c r="S352" s="127">
        <f>'2026'!T352</f>
        <v>1956759.3751800002</v>
      </c>
      <c r="T352" s="80">
        <f>Q352/3</f>
        <v>2088476.4369399997</v>
      </c>
      <c r="U352" s="98">
        <f>R352+S352-T352</f>
        <v>22863157.647489991</v>
      </c>
    </row>
    <row r="353" spans="1:21" ht="48" customHeight="1">
      <c r="A353" s="36"/>
      <c r="B353" s="16" t="s">
        <v>10</v>
      </c>
      <c r="C353" s="16" t="s">
        <v>37</v>
      </c>
      <c r="D353" s="42" t="s">
        <v>175</v>
      </c>
      <c r="E353" s="95">
        <v>126.1</v>
      </c>
      <c r="F353" s="80">
        <v>131.96</v>
      </c>
      <c r="G353" s="80">
        <v>53.23</v>
      </c>
      <c r="H353" s="80">
        <v>55.36</v>
      </c>
      <c r="I353" s="133">
        <v>396.76099999999997</v>
      </c>
      <c r="J353" s="133">
        <v>270.57799999999997</v>
      </c>
      <c r="K353" s="133">
        <v>119.075</v>
      </c>
      <c r="L353" s="133">
        <v>975.01599999999996</v>
      </c>
      <c r="M353" s="126">
        <f t="shared" si="254"/>
        <v>1761.4299999999998</v>
      </c>
      <c r="N353" s="96">
        <f t="shared" ref="N353:N373" si="258">I353*(E353-G353)</f>
        <v>28911.97407</v>
      </c>
      <c r="O353" s="101">
        <f t="shared" ref="O353:O373" si="259">J353*(E353-G353)</f>
        <v>19717.01886</v>
      </c>
      <c r="P353" s="101">
        <f t="shared" ref="P353:P373" si="260">(F353-H353)*K353</f>
        <v>9121.1450000000004</v>
      </c>
      <c r="Q353" s="101">
        <f t="shared" ref="Q353:Q373" si="261">(F353-H353)*L353</f>
        <v>74686.225600000005</v>
      </c>
      <c r="R353" s="126">
        <f t="shared" si="255"/>
        <v>132436.36353</v>
      </c>
      <c r="S353" s="130"/>
      <c r="T353" s="131"/>
      <c r="U353" s="98"/>
    </row>
    <row r="354" spans="1:21" ht="30" customHeight="1">
      <c r="A354" s="36"/>
      <c r="B354" s="16" t="s">
        <v>10</v>
      </c>
      <c r="C354" s="16" t="s">
        <v>37</v>
      </c>
      <c r="D354" s="42" t="s">
        <v>144</v>
      </c>
      <c r="E354" s="95">
        <v>126.1</v>
      </c>
      <c r="F354" s="80">
        <v>131.96</v>
      </c>
      <c r="G354" s="80">
        <v>53.23</v>
      </c>
      <c r="H354" s="80">
        <v>55.36</v>
      </c>
      <c r="I354" s="100">
        <v>804.64100000000008</v>
      </c>
      <c r="J354" s="100">
        <v>814.1099999999999</v>
      </c>
      <c r="K354" s="100">
        <v>718.85699999999997</v>
      </c>
      <c r="L354" s="100">
        <v>735.23</v>
      </c>
      <c r="M354" s="126">
        <f t="shared" si="254"/>
        <v>3072.8380000000002</v>
      </c>
      <c r="N354" s="96">
        <f t="shared" si="258"/>
        <v>58634.189670000007</v>
      </c>
      <c r="O354" s="101">
        <f t="shared" si="259"/>
        <v>59324.195699999997</v>
      </c>
      <c r="P354" s="101">
        <f t="shared" si="260"/>
        <v>55064.446200000006</v>
      </c>
      <c r="Q354" s="101">
        <f t="shared" si="261"/>
        <v>56318.618000000009</v>
      </c>
      <c r="R354" s="126">
        <f t="shared" si="255"/>
        <v>229341.44957000003</v>
      </c>
      <c r="S354" s="130"/>
      <c r="T354" s="97"/>
      <c r="U354" s="98"/>
    </row>
    <row r="355" spans="1:21" ht="32.25" customHeight="1">
      <c r="A355" s="36"/>
      <c r="B355" s="16" t="s">
        <v>10</v>
      </c>
      <c r="C355" s="16" t="s">
        <v>37</v>
      </c>
      <c r="D355" s="42" t="s">
        <v>145</v>
      </c>
      <c r="E355" s="95">
        <v>190.84</v>
      </c>
      <c r="F355" s="80">
        <v>199.71</v>
      </c>
      <c r="G355" s="80">
        <v>48.29</v>
      </c>
      <c r="H355" s="80">
        <v>50.22</v>
      </c>
      <c r="I355" s="133">
        <v>1032.77</v>
      </c>
      <c r="J355" s="133">
        <v>824.59799999999996</v>
      </c>
      <c r="K355" s="133">
        <v>1741.854</v>
      </c>
      <c r="L355" s="133">
        <v>2483.9259999999999</v>
      </c>
      <c r="M355" s="126">
        <f t="shared" si="254"/>
        <v>6083.1479999999992</v>
      </c>
      <c r="N355" s="96">
        <f t="shared" si="258"/>
        <v>147221.36350000001</v>
      </c>
      <c r="O355" s="101">
        <f t="shared" si="259"/>
        <v>117546.4449</v>
      </c>
      <c r="P355" s="101">
        <f t="shared" si="260"/>
        <v>260389.75446000003</v>
      </c>
      <c r="Q355" s="101">
        <f t="shared" si="261"/>
        <v>371322.09774</v>
      </c>
      <c r="R355" s="126">
        <f t="shared" si="255"/>
        <v>896479.66059999994</v>
      </c>
      <c r="S355" s="134"/>
      <c r="T355" s="131"/>
      <c r="U355" s="98"/>
    </row>
    <row r="356" spans="1:21" ht="42" customHeight="1">
      <c r="A356" s="36"/>
      <c r="B356" s="16" t="s">
        <v>12</v>
      </c>
      <c r="C356" s="16" t="s">
        <v>37</v>
      </c>
      <c r="D356" s="42" t="s">
        <v>175</v>
      </c>
      <c r="E356" s="95">
        <v>107.26</v>
      </c>
      <c r="F356" s="80">
        <v>112.24</v>
      </c>
      <c r="G356" s="80">
        <v>51.35</v>
      </c>
      <c r="H356" s="80">
        <v>53.41</v>
      </c>
      <c r="I356" s="133">
        <v>0</v>
      </c>
      <c r="J356" s="133">
        <v>0</v>
      </c>
      <c r="K356" s="133">
        <v>1971.9670000000001</v>
      </c>
      <c r="L356" s="133">
        <v>1971.9670000000001</v>
      </c>
      <c r="M356" s="126">
        <f t="shared" si="254"/>
        <v>3943.9340000000002</v>
      </c>
      <c r="N356" s="96">
        <f t="shared" si="258"/>
        <v>0</v>
      </c>
      <c r="O356" s="101">
        <f t="shared" si="259"/>
        <v>0</v>
      </c>
      <c r="P356" s="101">
        <f t="shared" si="260"/>
        <v>116010.81861</v>
      </c>
      <c r="Q356" s="101">
        <f t="shared" si="261"/>
        <v>116010.81861</v>
      </c>
      <c r="R356" s="126">
        <f t="shared" si="255"/>
        <v>232021.63722</v>
      </c>
      <c r="S356" s="134"/>
      <c r="T356" s="131"/>
      <c r="U356" s="98"/>
    </row>
    <row r="357" spans="1:21" ht="44.25" customHeight="1">
      <c r="A357" s="36"/>
      <c r="B357" s="16" t="s">
        <v>8</v>
      </c>
      <c r="C357" s="16" t="s">
        <v>40</v>
      </c>
      <c r="D357" s="42" t="s">
        <v>175</v>
      </c>
      <c r="E357" s="95">
        <v>40</v>
      </c>
      <c r="F357" s="80">
        <v>43.2</v>
      </c>
      <c r="G357" s="80">
        <v>40</v>
      </c>
      <c r="H357" s="80">
        <v>41.6</v>
      </c>
      <c r="I357" s="133">
        <f>'2026'!I357</f>
        <v>7555.75</v>
      </c>
      <c r="J357" s="133">
        <f>'2026'!J357</f>
        <v>7555.75</v>
      </c>
      <c r="K357" s="133">
        <f>'2026'!K357</f>
        <v>7555.75</v>
      </c>
      <c r="L357" s="133">
        <f>'2026'!L357</f>
        <v>7555.75</v>
      </c>
      <c r="M357" s="126">
        <f t="shared" si="254"/>
        <v>30223</v>
      </c>
      <c r="N357" s="96">
        <f t="shared" si="258"/>
        <v>0</v>
      </c>
      <c r="O357" s="101">
        <f t="shared" si="259"/>
        <v>0</v>
      </c>
      <c r="P357" s="101">
        <f t="shared" si="260"/>
        <v>12089.200000000012</v>
      </c>
      <c r="Q357" s="101">
        <f t="shared" si="261"/>
        <v>12089.200000000012</v>
      </c>
      <c r="R357" s="126">
        <f t="shared" ref="R357" si="262">N357+O357+P357+Q357</f>
        <v>24178.400000000023</v>
      </c>
      <c r="S357" s="134"/>
      <c r="T357" s="131"/>
      <c r="U357" s="98"/>
    </row>
    <row r="358" spans="1:21" ht="32.25" customHeight="1">
      <c r="A358" s="36"/>
      <c r="B358" s="16" t="s">
        <v>8</v>
      </c>
      <c r="C358" s="16" t="s">
        <v>40</v>
      </c>
      <c r="D358" s="42" t="s">
        <v>144</v>
      </c>
      <c r="E358" s="95">
        <v>107.26</v>
      </c>
      <c r="F358" s="80">
        <v>112.24</v>
      </c>
      <c r="G358" s="80">
        <v>42.75</v>
      </c>
      <c r="H358" s="80">
        <v>44.46</v>
      </c>
      <c r="I358" s="133">
        <v>22310.73</v>
      </c>
      <c r="J358" s="133">
        <v>23821.229000000003</v>
      </c>
      <c r="K358" s="133">
        <v>27042.425999999999</v>
      </c>
      <c r="L358" s="133">
        <v>22442.117999999999</v>
      </c>
      <c r="M358" s="126">
        <f t="shared" si="254"/>
        <v>95616.503000000012</v>
      </c>
      <c r="N358" s="96">
        <f t="shared" si="258"/>
        <v>1439265.1923</v>
      </c>
      <c r="O358" s="101">
        <f t="shared" si="259"/>
        <v>1536707.4827900003</v>
      </c>
      <c r="P358" s="101">
        <f t="shared" si="260"/>
        <v>1832935.6342799999</v>
      </c>
      <c r="Q358" s="101">
        <f t="shared" si="261"/>
        <v>1521126.75804</v>
      </c>
      <c r="R358" s="126">
        <f t="shared" si="255"/>
        <v>6330035.0674099997</v>
      </c>
      <c r="S358" s="134"/>
      <c r="T358" s="131"/>
      <c r="U358" s="98"/>
    </row>
    <row r="359" spans="1:21" ht="32.25" customHeight="1">
      <c r="A359" s="36"/>
      <c r="B359" s="16" t="s">
        <v>8</v>
      </c>
      <c r="C359" s="16" t="s">
        <v>40</v>
      </c>
      <c r="D359" s="42" t="s">
        <v>145</v>
      </c>
      <c r="E359" s="95">
        <v>87.42</v>
      </c>
      <c r="F359" s="80">
        <v>91.48</v>
      </c>
      <c r="G359" s="80">
        <v>41.06</v>
      </c>
      <c r="H359" s="80">
        <v>42.71</v>
      </c>
      <c r="I359" s="133">
        <v>35609.233</v>
      </c>
      <c r="J359" s="133">
        <v>39015.502</v>
      </c>
      <c r="K359" s="133">
        <v>23090.469000000001</v>
      </c>
      <c r="L359" s="133">
        <v>20034.121999999999</v>
      </c>
      <c r="M359" s="126">
        <f t="shared" si="254"/>
        <v>117749.326</v>
      </c>
      <c r="N359" s="96">
        <f t="shared" si="258"/>
        <v>1650844.0418799999</v>
      </c>
      <c r="O359" s="101">
        <f t="shared" si="259"/>
        <v>1808758.6727199999</v>
      </c>
      <c r="P359" s="101">
        <f t="shared" si="260"/>
        <v>1126122.17313</v>
      </c>
      <c r="Q359" s="101">
        <f t="shared" si="261"/>
        <v>977064.12994000001</v>
      </c>
      <c r="R359" s="126">
        <f t="shared" si="255"/>
        <v>5562789.01767</v>
      </c>
      <c r="S359" s="134"/>
      <c r="T359" s="131"/>
      <c r="U359" s="98"/>
    </row>
    <row r="360" spans="1:21" ht="43.5" customHeight="1">
      <c r="A360" s="36"/>
      <c r="B360" s="16" t="s">
        <v>35</v>
      </c>
      <c r="C360" s="16" t="s">
        <v>34</v>
      </c>
      <c r="D360" s="42" t="s">
        <v>175</v>
      </c>
      <c r="E360" s="95">
        <v>158.41999999999999</v>
      </c>
      <c r="F360" s="80">
        <v>165.78</v>
      </c>
      <c r="G360" s="80">
        <v>148.91</v>
      </c>
      <c r="H360" s="80">
        <v>154.87</v>
      </c>
      <c r="I360" s="133">
        <v>8.6109999999999989</v>
      </c>
      <c r="J360" s="133">
        <v>8.6049999999999986</v>
      </c>
      <c r="K360" s="133">
        <v>12213.396000000001</v>
      </c>
      <c r="L360" s="133">
        <v>11819.503000000001</v>
      </c>
      <c r="M360" s="126">
        <f t="shared" si="254"/>
        <v>24050.115000000002</v>
      </c>
      <c r="N360" s="96">
        <f t="shared" si="258"/>
        <v>81.89060999999991</v>
      </c>
      <c r="O360" s="101">
        <f t="shared" si="259"/>
        <v>81.833549999999903</v>
      </c>
      <c r="P360" s="101">
        <f t="shared" si="260"/>
        <v>133248.15035999997</v>
      </c>
      <c r="Q360" s="101">
        <f t="shared" si="261"/>
        <v>128950.77772999997</v>
      </c>
      <c r="R360" s="126">
        <f t="shared" si="255"/>
        <v>262362.65224999993</v>
      </c>
      <c r="S360" s="134"/>
      <c r="T360" s="131"/>
      <c r="U360" s="98"/>
    </row>
    <row r="361" spans="1:21" ht="32.25" customHeight="1">
      <c r="A361" s="36"/>
      <c r="B361" s="16" t="s">
        <v>35</v>
      </c>
      <c r="C361" s="16" t="s">
        <v>37</v>
      </c>
      <c r="D361" s="42" t="s">
        <v>144</v>
      </c>
      <c r="E361" s="95">
        <v>158.41999999999999</v>
      </c>
      <c r="F361" s="80">
        <v>165.78</v>
      </c>
      <c r="G361" s="80">
        <v>148.91</v>
      </c>
      <c r="H361" s="80">
        <v>154.87</v>
      </c>
      <c r="I361" s="133">
        <v>8.6109999999999989</v>
      </c>
      <c r="J361" s="133">
        <v>8.6049999999999986</v>
      </c>
      <c r="K361" s="133">
        <v>35680.892</v>
      </c>
      <c r="L361" s="133">
        <v>34618.983</v>
      </c>
      <c r="M361" s="126">
        <f t="shared" si="254"/>
        <v>70317.091</v>
      </c>
      <c r="N361" s="96">
        <f t="shared" si="258"/>
        <v>81.89060999999991</v>
      </c>
      <c r="O361" s="101">
        <f t="shared" si="259"/>
        <v>81.833549999999903</v>
      </c>
      <c r="P361" s="101">
        <f t="shared" si="260"/>
        <v>389278.53171999985</v>
      </c>
      <c r="Q361" s="101">
        <f t="shared" si="261"/>
        <v>377693.1045299999</v>
      </c>
      <c r="R361" s="126">
        <f t="shared" si="255"/>
        <v>767135.36040999973</v>
      </c>
      <c r="S361" s="134"/>
      <c r="T361" s="131"/>
      <c r="U361" s="98"/>
    </row>
    <row r="362" spans="1:21" ht="44.25" customHeight="1">
      <c r="A362" s="36"/>
      <c r="B362" s="16" t="s">
        <v>39</v>
      </c>
      <c r="C362" s="16" t="s">
        <v>38</v>
      </c>
      <c r="D362" s="42" t="s">
        <v>175</v>
      </c>
      <c r="E362" s="95">
        <v>114.5</v>
      </c>
      <c r="F362" s="80">
        <v>123.66</v>
      </c>
      <c r="G362" s="80">
        <v>47.23</v>
      </c>
      <c r="H362" s="80">
        <v>49.11</v>
      </c>
      <c r="I362" s="133">
        <v>2747.3649999999998</v>
      </c>
      <c r="J362" s="133">
        <v>1798.547</v>
      </c>
      <c r="K362" s="133">
        <v>1575.9749999999999</v>
      </c>
      <c r="L362" s="133">
        <v>5445.3540000000003</v>
      </c>
      <c r="M362" s="126">
        <f t="shared" si="254"/>
        <v>11567.241000000002</v>
      </c>
      <c r="N362" s="96">
        <f t="shared" si="258"/>
        <v>184815.24355000001</v>
      </c>
      <c r="O362" s="101">
        <f t="shared" si="259"/>
        <v>120988.25669000002</v>
      </c>
      <c r="P362" s="101">
        <f t="shared" si="260"/>
        <v>117488.93624999998</v>
      </c>
      <c r="Q362" s="101">
        <f t="shared" si="261"/>
        <v>405951.14069999999</v>
      </c>
      <c r="R362" s="126">
        <f t="shared" si="255"/>
        <v>829243.57718999998</v>
      </c>
      <c r="S362" s="134"/>
      <c r="T362" s="131"/>
      <c r="U362" s="98"/>
    </row>
    <row r="363" spans="1:21" ht="32.25" customHeight="1">
      <c r="A363" s="36"/>
      <c r="B363" s="16" t="s">
        <v>39</v>
      </c>
      <c r="C363" s="16" t="s">
        <v>38</v>
      </c>
      <c r="D363" s="42" t="s">
        <v>144</v>
      </c>
      <c r="E363" s="95">
        <v>114.5</v>
      </c>
      <c r="F363" s="80">
        <v>123.66</v>
      </c>
      <c r="G363" s="80">
        <v>47.23</v>
      </c>
      <c r="H363" s="80">
        <v>49.11</v>
      </c>
      <c r="I363" s="133">
        <v>4213.5550000000003</v>
      </c>
      <c r="J363" s="133">
        <v>4430.5780000000004</v>
      </c>
      <c r="K363" s="133">
        <v>3427.2330000000002</v>
      </c>
      <c r="L363" s="133">
        <v>3300.152</v>
      </c>
      <c r="M363" s="126">
        <f t="shared" si="254"/>
        <v>15371.518000000002</v>
      </c>
      <c r="N363" s="96">
        <f t="shared" si="258"/>
        <v>283445.84485000005</v>
      </c>
      <c r="O363" s="101">
        <f t="shared" si="259"/>
        <v>298044.98206000007</v>
      </c>
      <c r="P363" s="101">
        <f t="shared" si="260"/>
        <v>255500.22015000001</v>
      </c>
      <c r="Q363" s="101">
        <f t="shared" si="261"/>
        <v>246026.3316</v>
      </c>
      <c r="R363" s="126">
        <f t="shared" si="255"/>
        <v>1083017.3786599999</v>
      </c>
      <c r="S363" s="134"/>
      <c r="T363" s="131"/>
      <c r="U363" s="98"/>
    </row>
    <row r="364" spans="1:21" ht="32.25" customHeight="1">
      <c r="A364" s="36"/>
      <c r="B364" s="16" t="s">
        <v>39</v>
      </c>
      <c r="C364" s="16" t="s">
        <v>38</v>
      </c>
      <c r="D364" s="42" t="s">
        <v>145</v>
      </c>
      <c r="E364" s="95">
        <v>168.65</v>
      </c>
      <c r="F364" s="80">
        <v>176.49</v>
      </c>
      <c r="G364" s="80">
        <v>36.64</v>
      </c>
      <c r="H364" s="80">
        <v>38.1</v>
      </c>
      <c r="I364" s="133">
        <v>6960.8989999999994</v>
      </c>
      <c r="J364" s="133">
        <v>6118.9179999999997</v>
      </c>
      <c r="K364" s="133">
        <v>5942.2</v>
      </c>
      <c r="L364" s="133">
        <v>7776.5879999999997</v>
      </c>
      <c r="M364" s="126">
        <f t="shared" si="254"/>
        <v>26798.605</v>
      </c>
      <c r="N364" s="96">
        <f t="shared" si="258"/>
        <v>918908.27698999981</v>
      </c>
      <c r="O364" s="101">
        <f t="shared" si="259"/>
        <v>807758.36517999985</v>
      </c>
      <c r="P364" s="101">
        <f t="shared" si="260"/>
        <v>822341.05800000008</v>
      </c>
      <c r="Q364" s="101">
        <f t="shared" si="261"/>
        <v>1076202.0133200001</v>
      </c>
      <c r="R364" s="126">
        <f t="shared" si="255"/>
        <v>3625209.71349</v>
      </c>
      <c r="S364" s="134"/>
      <c r="T364" s="131"/>
      <c r="U364" s="98"/>
    </row>
    <row r="365" spans="1:21" ht="45.75" customHeight="1">
      <c r="A365" s="36"/>
      <c r="B365" s="16" t="s">
        <v>41</v>
      </c>
      <c r="C365" s="16" t="s">
        <v>11</v>
      </c>
      <c r="D365" s="42" t="s">
        <v>175</v>
      </c>
      <c r="E365" s="95">
        <v>246.84</v>
      </c>
      <c r="F365" s="80">
        <v>258.31</v>
      </c>
      <c r="G365" s="80">
        <v>58.98</v>
      </c>
      <c r="H365" s="80">
        <v>61.34</v>
      </c>
      <c r="I365" s="133">
        <v>747.41100000000006</v>
      </c>
      <c r="J365" s="133">
        <v>538.125</v>
      </c>
      <c r="K365" s="133">
        <v>1225.067</v>
      </c>
      <c r="L365" s="133">
        <v>1211.942</v>
      </c>
      <c r="M365" s="126">
        <f t="shared" si="254"/>
        <v>3722.5450000000001</v>
      </c>
      <c r="N365" s="96">
        <f t="shared" si="258"/>
        <v>140408.63046000001</v>
      </c>
      <c r="O365" s="101">
        <f t="shared" si="259"/>
        <v>101092.16250000001</v>
      </c>
      <c r="P365" s="101">
        <f t="shared" si="260"/>
        <v>241301.44699</v>
      </c>
      <c r="Q365" s="101">
        <f t="shared" si="261"/>
        <v>238716.21574000001</v>
      </c>
      <c r="R365" s="126">
        <f t="shared" si="255"/>
        <v>721518.45568999997</v>
      </c>
      <c r="S365" s="134"/>
      <c r="T365" s="131"/>
      <c r="U365" s="98"/>
    </row>
    <row r="366" spans="1:21" ht="32.25" customHeight="1">
      <c r="A366" s="36"/>
      <c r="B366" s="16" t="s">
        <v>41</v>
      </c>
      <c r="C366" s="16" t="s">
        <v>11</v>
      </c>
      <c r="D366" s="42" t="s">
        <v>144</v>
      </c>
      <c r="E366" s="95">
        <v>246.84</v>
      </c>
      <c r="F366" s="80">
        <v>258.31</v>
      </c>
      <c r="G366" s="80">
        <v>58.98</v>
      </c>
      <c r="H366" s="80">
        <v>61.34</v>
      </c>
      <c r="I366" s="133">
        <v>696.51700000000005</v>
      </c>
      <c r="J366" s="133">
        <v>489.25199999999995</v>
      </c>
      <c r="K366" s="133">
        <v>675.66099999999994</v>
      </c>
      <c r="L366" s="133">
        <v>692.48199999999997</v>
      </c>
      <c r="M366" s="126">
        <f t="shared" si="254"/>
        <v>2553.9119999999998</v>
      </c>
      <c r="N366" s="96">
        <f t="shared" si="258"/>
        <v>130847.68362000003</v>
      </c>
      <c r="O366" s="101">
        <f t="shared" si="259"/>
        <v>91910.880720000001</v>
      </c>
      <c r="P366" s="101">
        <f t="shared" si="260"/>
        <v>133084.94717</v>
      </c>
      <c r="Q366" s="101">
        <f t="shared" si="261"/>
        <v>136398.17953999998</v>
      </c>
      <c r="R366" s="126">
        <f t="shared" si="255"/>
        <v>492241.69105000002</v>
      </c>
      <c r="S366" s="134"/>
      <c r="T366" s="131"/>
      <c r="U366" s="98"/>
    </row>
    <row r="367" spans="1:21" ht="32.25" customHeight="1">
      <c r="A367" s="36"/>
      <c r="B367" s="16" t="s">
        <v>41</v>
      </c>
      <c r="C367" s="16" t="s">
        <v>11</v>
      </c>
      <c r="D367" s="42" t="s">
        <v>145</v>
      </c>
      <c r="E367" s="95">
        <v>208.27</v>
      </c>
      <c r="F367" s="80">
        <v>217.95</v>
      </c>
      <c r="G367" s="80">
        <v>89.35</v>
      </c>
      <c r="H367" s="80">
        <v>92.92</v>
      </c>
      <c r="I367" s="133">
        <v>1413.2159999999999</v>
      </c>
      <c r="J367" s="133">
        <v>1027.384</v>
      </c>
      <c r="K367" s="133">
        <v>1180.76</v>
      </c>
      <c r="L367" s="133">
        <v>1321.9760000000001</v>
      </c>
      <c r="M367" s="126">
        <f t="shared" si="254"/>
        <v>4943.3359999999993</v>
      </c>
      <c r="N367" s="96">
        <f t="shared" si="258"/>
        <v>168059.64672000002</v>
      </c>
      <c r="O367" s="101">
        <f t="shared" si="259"/>
        <v>122176.50528000001</v>
      </c>
      <c r="P367" s="101">
        <f t="shared" si="260"/>
        <v>147630.42279999997</v>
      </c>
      <c r="Q367" s="101">
        <f t="shared" si="261"/>
        <v>165286.65927999999</v>
      </c>
      <c r="R367" s="126">
        <f t="shared" si="255"/>
        <v>603153.23407999997</v>
      </c>
      <c r="S367" s="134"/>
      <c r="T367" s="131"/>
      <c r="U367" s="98"/>
    </row>
    <row r="368" spans="1:21" ht="42.75" customHeight="1">
      <c r="A368" s="36"/>
      <c r="B368" s="16" t="s">
        <v>293</v>
      </c>
      <c r="C368" s="16" t="s">
        <v>354</v>
      </c>
      <c r="D368" s="42" t="s">
        <v>175</v>
      </c>
      <c r="E368" s="95">
        <v>72.91</v>
      </c>
      <c r="F368" s="80">
        <v>76.3</v>
      </c>
      <c r="G368" s="80">
        <v>42.21</v>
      </c>
      <c r="H368" s="80">
        <v>43.9</v>
      </c>
      <c r="I368" s="133">
        <v>2138.3269999999998</v>
      </c>
      <c r="J368" s="133">
        <v>1619.6529999999998</v>
      </c>
      <c r="K368" s="133">
        <v>1502.3050000000001</v>
      </c>
      <c r="L368" s="133">
        <v>1810.6959999999999</v>
      </c>
      <c r="M368" s="126">
        <f t="shared" si="254"/>
        <v>7070.9809999999998</v>
      </c>
      <c r="N368" s="96">
        <f t="shared" si="258"/>
        <v>65646.638899999991</v>
      </c>
      <c r="O368" s="101">
        <f t="shared" si="259"/>
        <v>49723.347099999984</v>
      </c>
      <c r="P368" s="101">
        <f t="shared" si="260"/>
        <v>48674.682000000001</v>
      </c>
      <c r="Q368" s="101">
        <f t="shared" si="261"/>
        <v>58666.550399999993</v>
      </c>
      <c r="R368" s="126">
        <f t="shared" si="255"/>
        <v>222711.21839999995</v>
      </c>
      <c r="S368" s="134"/>
      <c r="T368" s="131"/>
      <c r="U368" s="98"/>
    </row>
    <row r="369" spans="1:21" ht="32.25" customHeight="1">
      <c r="A369" s="36"/>
      <c r="B369" s="16" t="s">
        <v>293</v>
      </c>
      <c r="C369" s="16" t="s">
        <v>354</v>
      </c>
      <c r="D369" s="42" t="s">
        <v>144</v>
      </c>
      <c r="E369" s="95">
        <v>72.91</v>
      </c>
      <c r="F369" s="80">
        <v>76.3</v>
      </c>
      <c r="G369" s="80">
        <v>42.21</v>
      </c>
      <c r="H369" s="80">
        <v>43.9</v>
      </c>
      <c r="I369" s="133">
        <v>2657.674</v>
      </c>
      <c r="J369" s="133">
        <v>1932.9659999999999</v>
      </c>
      <c r="K369" s="133">
        <v>2637.55</v>
      </c>
      <c r="L369" s="133">
        <v>2503.4639999999999</v>
      </c>
      <c r="M369" s="126">
        <f t="shared" si="254"/>
        <v>9731.6539999999986</v>
      </c>
      <c r="N369" s="96">
        <f t="shared" si="258"/>
        <v>81590.591799999995</v>
      </c>
      <c r="O369" s="101">
        <f t="shared" si="259"/>
        <v>59342.056199999992</v>
      </c>
      <c r="P369" s="101">
        <f t="shared" si="260"/>
        <v>85456.62</v>
      </c>
      <c r="Q369" s="101">
        <f t="shared" si="261"/>
        <v>81112.233599999992</v>
      </c>
      <c r="R369" s="126">
        <f t="shared" si="255"/>
        <v>307501.50159999996</v>
      </c>
      <c r="S369" s="134"/>
      <c r="T369" s="131"/>
      <c r="U369" s="98"/>
    </row>
    <row r="370" spans="1:21" ht="32.25" customHeight="1">
      <c r="A370" s="36"/>
      <c r="B370" s="16" t="s">
        <v>293</v>
      </c>
      <c r="C370" s="16" t="s">
        <v>354</v>
      </c>
      <c r="D370" s="42" t="s">
        <v>145</v>
      </c>
      <c r="E370" s="95">
        <v>68.94</v>
      </c>
      <c r="F370" s="80">
        <v>74.459999999999994</v>
      </c>
      <c r="G370" s="80">
        <v>45.75</v>
      </c>
      <c r="H370" s="80">
        <v>47.58</v>
      </c>
      <c r="I370" s="133">
        <v>4774.8169999999991</v>
      </c>
      <c r="J370" s="133">
        <v>3552.6369999999997</v>
      </c>
      <c r="K370" s="133">
        <v>4037.5010000000002</v>
      </c>
      <c r="L370" s="133">
        <v>4236.5429999999997</v>
      </c>
      <c r="M370" s="126">
        <f t="shared" si="254"/>
        <v>16601.498</v>
      </c>
      <c r="N370" s="96">
        <f t="shared" si="258"/>
        <v>110728.00622999997</v>
      </c>
      <c r="O370" s="101">
        <f t="shared" si="259"/>
        <v>82385.652029999983</v>
      </c>
      <c r="P370" s="101">
        <f t="shared" si="260"/>
        <v>108528.02687999999</v>
      </c>
      <c r="Q370" s="101">
        <f t="shared" si="261"/>
        <v>113878.27583999997</v>
      </c>
      <c r="R370" s="126">
        <f t="shared" si="255"/>
        <v>415519.96097999992</v>
      </c>
      <c r="S370" s="134"/>
      <c r="T370" s="131"/>
      <c r="U370" s="98"/>
    </row>
    <row r="371" spans="1:21" ht="32.25" customHeight="1">
      <c r="A371" s="36"/>
      <c r="B371" s="16" t="s">
        <v>316</v>
      </c>
      <c r="C371" s="16" t="s">
        <v>353</v>
      </c>
      <c r="D371" s="42" t="s">
        <v>144</v>
      </c>
      <c r="E371" s="95">
        <v>519.92999999999995</v>
      </c>
      <c r="F371" s="80">
        <v>544.09</v>
      </c>
      <c r="G371" s="80">
        <v>86.27</v>
      </c>
      <c r="H371" s="80">
        <v>89.72</v>
      </c>
      <c r="I371" s="133">
        <v>54</v>
      </c>
      <c r="J371" s="133">
        <v>54</v>
      </c>
      <c r="K371" s="133">
        <v>43.759</v>
      </c>
      <c r="L371" s="133">
        <v>43.759</v>
      </c>
      <c r="M371" s="126">
        <f t="shared" si="254"/>
        <v>195.51800000000003</v>
      </c>
      <c r="N371" s="96">
        <f t="shared" si="258"/>
        <v>23417.64</v>
      </c>
      <c r="O371" s="101">
        <f t="shared" si="259"/>
        <v>23417.64</v>
      </c>
      <c r="P371" s="101">
        <f t="shared" si="260"/>
        <v>19882.776829999999</v>
      </c>
      <c r="Q371" s="101">
        <f t="shared" si="261"/>
        <v>19882.776829999999</v>
      </c>
      <c r="R371" s="126">
        <f t="shared" si="255"/>
        <v>86600.833660000004</v>
      </c>
      <c r="S371" s="134"/>
      <c r="T371" s="131"/>
      <c r="U371" s="98"/>
    </row>
    <row r="372" spans="1:21" ht="32.25" customHeight="1">
      <c r="A372" s="36"/>
      <c r="B372" s="16" t="s">
        <v>42</v>
      </c>
      <c r="C372" s="16" t="s">
        <v>9</v>
      </c>
      <c r="D372" s="42" t="s">
        <v>144</v>
      </c>
      <c r="E372" s="95">
        <v>107.26</v>
      </c>
      <c r="F372" s="80">
        <v>112.24</v>
      </c>
      <c r="G372" s="80">
        <v>51.86</v>
      </c>
      <c r="H372" s="80">
        <v>53.93</v>
      </c>
      <c r="I372" s="133">
        <v>96.978000000000009</v>
      </c>
      <c r="J372" s="133">
        <v>92.144000000000005</v>
      </c>
      <c r="K372" s="133">
        <v>648.12699999999995</v>
      </c>
      <c r="L372" s="133">
        <v>1224.2539999999999</v>
      </c>
      <c r="M372" s="126">
        <f t="shared" si="254"/>
        <v>2061.5029999999997</v>
      </c>
      <c r="N372" s="96">
        <f t="shared" si="258"/>
        <v>5372.5812000000014</v>
      </c>
      <c r="O372" s="101">
        <f t="shared" si="259"/>
        <v>5104.7776000000013</v>
      </c>
      <c r="P372" s="101">
        <f t="shared" si="260"/>
        <v>37792.285369999991</v>
      </c>
      <c r="Q372" s="101">
        <f t="shared" si="261"/>
        <v>71386.250739999989</v>
      </c>
      <c r="R372" s="126">
        <f t="shared" si="255"/>
        <v>119655.89490999997</v>
      </c>
      <c r="S372" s="134"/>
      <c r="T372" s="131"/>
      <c r="U372" s="98"/>
    </row>
    <row r="373" spans="1:21" ht="32.25" customHeight="1">
      <c r="A373" s="64"/>
      <c r="B373" s="65" t="s">
        <v>42</v>
      </c>
      <c r="C373" s="65" t="s">
        <v>9</v>
      </c>
      <c r="D373" s="175" t="s">
        <v>145</v>
      </c>
      <c r="E373" s="195">
        <v>87.42</v>
      </c>
      <c r="F373" s="196">
        <v>91.48</v>
      </c>
      <c r="G373" s="196">
        <v>48.29</v>
      </c>
      <c r="H373" s="196">
        <v>50.22</v>
      </c>
      <c r="I373" s="136">
        <v>366.98500000000001</v>
      </c>
      <c r="J373" s="136">
        <v>113.005</v>
      </c>
      <c r="K373" s="136">
        <v>394.53899999999999</v>
      </c>
      <c r="L373" s="136">
        <v>403.80399999999997</v>
      </c>
      <c r="M373" s="126">
        <f t="shared" si="254"/>
        <v>1278.3330000000001</v>
      </c>
      <c r="N373" s="181">
        <f t="shared" si="258"/>
        <v>14360.123050000002</v>
      </c>
      <c r="O373" s="101">
        <f t="shared" si="259"/>
        <v>4421.8856500000002</v>
      </c>
      <c r="P373" s="182">
        <f t="shared" si="260"/>
        <v>16278.679140000002</v>
      </c>
      <c r="Q373" s="182">
        <f t="shared" si="261"/>
        <v>16660.95304</v>
      </c>
      <c r="R373" s="126">
        <f t="shared" si="255"/>
        <v>51721.640880000006</v>
      </c>
      <c r="S373" s="137"/>
      <c r="T373" s="138"/>
      <c r="U373" s="139"/>
    </row>
    <row r="374" spans="1:21" s="4" customFormat="1" ht="30.75" customHeight="1">
      <c r="A374" s="202" t="s">
        <v>375</v>
      </c>
      <c r="B374" s="203"/>
      <c r="C374" s="203"/>
      <c r="D374" s="208"/>
      <c r="E374" s="186"/>
      <c r="F374" s="187"/>
      <c r="G374" s="187"/>
      <c r="H374" s="187"/>
      <c r="I374" s="140">
        <f t="shared" ref="I374:U374" si="263">I352+I350</f>
        <v>94731.273000000045</v>
      </c>
      <c r="J374" s="140">
        <f t="shared" si="263"/>
        <v>94222.608000000007</v>
      </c>
      <c r="K374" s="140">
        <f t="shared" si="263"/>
        <v>133575.36299999995</v>
      </c>
      <c r="L374" s="140">
        <f t="shared" si="263"/>
        <v>132757.62900000002</v>
      </c>
      <c r="M374" s="141">
        <f t="shared" si="263"/>
        <v>455286.87300000002</v>
      </c>
      <c r="N374" s="111">
        <f t="shared" si="263"/>
        <v>5476348.8651699992</v>
      </c>
      <c r="O374" s="112">
        <f t="shared" si="263"/>
        <v>5332291.4082399979</v>
      </c>
      <c r="P374" s="112">
        <f t="shared" si="263"/>
        <v>5995570.9553399989</v>
      </c>
      <c r="Q374" s="112">
        <f t="shared" si="263"/>
        <v>6292780.3108199993</v>
      </c>
      <c r="R374" s="113">
        <f t="shared" si="263"/>
        <v>23096991.539569993</v>
      </c>
      <c r="S374" s="111">
        <f t="shared" si="263"/>
        <v>1965448.3751800002</v>
      </c>
      <c r="T374" s="112">
        <f t="shared" si="263"/>
        <v>2097593.4369399999</v>
      </c>
      <c r="U374" s="113">
        <f t="shared" si="263"/>
        <v>22964846.477809992</v>
      </c>
    </row>
    <row r="375" spans="1:21" s="11" customFormat="1" ht="30.75" customHeight="1">
      <c r="A375" s="51"/>
      <c r="B375" s="52"/>
      <c r="C375" s="52"/>
      <c r="D375" s="68" t="s">
        <v>144</v>
      </c>
      <c r="E375" s="69"/>
      <c r="F375" s="70"/>
      <c r="G375" s="70"/>
      <c r="H375" s="70"/>
      <c r="I375" s="142">
        <f>I354+I358+I361+I363+I366+I369+I371+I372</f>
        <v>30842.705999999998</v>
      </c>
      <c r="J375" s="142">
        <f t="shared" ref="J375:R375" si="264">J354+J358+J361+J363+J366+J369+J371+J372</f>
        <v>31642.884000000005</v>
      </c>
      <c r="K375" s="142">
        <f t="shared" si="264"/>
        <v>70874.50499999999</v>
      </c>
      <c r="L375" s="142">
        <f t="shared" si="264"/>
        <v>65560.441999999995</v>
      </c>
      <c r="M375" s="143">
        <f t="shared" si="264"/>
        <v>198920.53700000007</v>
      </c>
      <c r="N375" s="144">
        <f t="shared" si="264"/>
        <v>2022655.6140499997</v>
      </c>
      <c r="O375" s="142">
        <f>O354+O358+O361+O363+O366+O369+O371+O372</f>
        <v>2073933.8486200003</v>
      </c>
      <c r="P375" s="142">
        <f t="shared" si="264"/>
        <v>2808995.46172</v>
      </c>
      <c r="Q375" s="142">
        <f t="shared" si="264"/>
        <v>2509944.2528799996</v>
      </c>
      <c r="R375" s="143">
        <f t="shared" si="264"/>
        <v>9415529.1772699989</v>
      </c>
      <c r="S375" s="115"/>
      <c r="T375" s="116"/>
      <c r="U375" s="117"/>
    </row>
    <row r="376" spans="1:21" s="11" customFormat="1" ht="30.75" customHeight="1">
      <c r="A376" s="55"/>
      <c r="B376" s="56"/>
      <c r="C376" s="56"/>
      <c r="D376" s="71" t="s">
        <v>145</v>
      </c>
      <c r="E376" s="72"/>
      <c r="F376" s="54"/>
      <c r="G376" s="54"/>
      <c r="H376" s="54"/>
      <c r="I376" s="145">
        <f t="shared" ref="I376:R376" si="265">I351+I355+I359+I364+I367+I370+I373</f>
        <v>50294.342000000004</v>
      </c>
      <c r="J376" s="145">
        <f t="shared" si="265"/>
        <v>50788.465999999993</v>
      </c>
      <c r="K376" s="145">
        <f t="shared" si="265"/>
        <v>36537.322999999997</v>
      </c>
      <c r="L376" s="145">
        <f t="shared" si="265"/>
        <v>36406.958999999995</v>
      </c>
      <c r="M376" s="146">
        <f t="shared" si="265"/>
        <v>174027.09000000003</v>
      </c>
      <c r="N376" s="147">
        <f t="shared" si="265"/>
        <v>3033828.87353</v>
      </c>
      <c r="O376" s="145">
        <f t="shared" si="265"/>
        <v>2966754.94092</v>
      </c>
      <c r="P376" s="145">
        <f t="shared" si="265"/>
        <v>2508641.1144099999</v>
      </c>
      <c r="Q376" s="145">
        <f t="shared" si="265"/>
        <v>2747765.12916</v>
      </c>
      <c r="R376" s="146">
        <f t="shared" si="265"/>
        <v>11256990.058019999</v>
      </c>
      <c r="S376" s="118"/>
      <c r="T376" s="119"/>
      <c r="U376" s="120"/>
    </row>
    <row r="377" spans="1:21" s="11" customFormat="1" ht="42.75" customHeight="1">
      <c r="A377" s="58"/>
      <c r="B377" s="59"/>
      <c r="C377" s="59"/>
      <c r="D377" s="73" t="s">
        <v>175</v>
      </c>
      <c r="E377" s="74"/>
      <c r="F377" s="75"/>
      <c r="G377" s="75"/>
      <c r="H377" s="75"/>
      <c r="I377" s="148">
        <f>I353+I356+I360+I362+I365+I368+I357</f>
        <v>13594.224999999999</v>
      </c>
      <c r="J377" s="148">
        <f t="shared" ref="J377:M377" si="266">J353+J356+J360+J362+J365+J368+J357</f>
        <v>11791.258</v>
      </c>
      <c r="K377" s="148">
        <f t="shared" si="266"/>
        <v>26163.535</v>
      </c>
      <c r="L377" s="148">
        <f t="shared" si="266"/>
        <v>30790.227999999999</v>
      </c>
      <c r="M377" s="148">
        <f t="shared" si="266"/>
        <v>82339.245999999999</v>
      </c>
      <c r="N377" s="149">
        <f>N353+N356+N360+N362+N365+N368+N357</f>
        <v>419864.37759000005</v>
      </c>
      <c r="O377" s="149">
        <f t="shared" ref="O377:R377" si="267">O353+O356+O360+O362+O365+O368+O357</f>
        <v>291602.61869999999</v>
      </c>
      <c r="P377" s="149">
        <f t="shared" si="267"/>
        <v>677934.37920999993</v>
      </c>
      <c r="Q377" s="149">
        <f t="shared" si="267"/>
        <v>1035070.92878</v>
      </c>
      <c r="R377" s="149">
        <f t="shared" si="267"/>
        <v>2424472.3042799998</v>
      </c>
      <c r="S377" s="121"/>
      <c r="T377" s="122"/>
      <c r="U377" s="123"/>
    </row>
    <row r="378" spans="1:21" s="4" customFormat="1" ht="30.75" customHeight="1">
      <c r="A378" s="205" t="s">
        <v>376</v>
      </c>
      <c r="B378" s="206"/>
      <c r="C378" s="206"/>
      <c r="D378" s="207"/>
      <c r="E378" s="172"/>
      <c r="F378" s="173"/>
      <c r="G378" s="173"/>
      <c r="H378" s="173"/>
      <c r="I378" s="140" t="s">
        <v>379</v>
      </c>
      <c r="J378" s="140" t="s">
        <v>379</v>
      </c>
      <c r="K378" s="140" t="s">
        <v>379</v>
      </c>
      <c r="L378" s="140" t="s">
        <v>379</v>
      </c>
      <c r="M378" s="141" t="s">
        <v>379</v>
      </c>
      <c r="N378" s="111">
        <f t="shared" ref="N378:U378" si="268">N374+N345</f>
        <v>814583996.92587495</v>
      </c>
      <c r="O378" s="111">
        <f t="shared" si="268"/>
        <v>792667202.09639513</v>
      </c>
      <c r="P378" s="111">
        <f t="shared" si="268"/>
        <v>799793831.02530491</v>
      </c>
      <c r="Q378" s="111">
        <f t="shared" si="268"/>
        <v>804738978.49126458</v>
      </c>
      <c r="R378" s="113">
        <f t="shared" si="268"/>
        <v>3211784008.5388393</v>
      </c>
      <c r="S378" s="111">
        <f t="shared" si="268"/>
        <v>256872560.78112507</v>
      </c>
      <c r="T378" s="111">
        <f t="shared" si="268"/>
        <v>268246326.16375488</v>
      </c>
      <c r="U378" s="111">
        <f t="shared" si="268"/>
        <v>3200410243.1562085</v>
      </c>
    </row>
    <row r="379" spans="1:21" s="11" customFormat="1" ht="30.75" customHeight="1">
      <c r="A379" s="51"/>
      <c r="B379" s="76"/>
      <c r="C379" s="76"/>
      <c r="D379" s="77" t="s">
        <v>144</v>
      </c>
      <c r="E379" s="78"/>
      <c r="F379" s="79"/>
      <c r="G379" s="79"/>
      <c r="H379" s="79"/>
      <c r="I379" s="150">
        <f t="shared" ref="I379:R379" si="269">I346+I375</f>
        <v>7138984.7209999971</v>
      </c>
      <c r="J379" s="150">
        <f t="shared" si="269"/>
        <v>6838975.518000002</v>
      </c>
      <c r="K379" s="150">
        <f t="shared" si="269"/>
        <v>6791692.7249999996</v>
      </c>
      <c r="L379" s="150">
        <f t="shared" si="269"/>
        <v>6781444.620000001</v>
      </c>
      <c r="M379" s="143">
        <f t="shared" si="269"/>
        <v>27551097.58400001</v>
      </c>
      <c r="N379" s="151">
        <f t="shared" si="269"/>
        <v>322090399.73949993</v>
      </c>
      <c r="O379" s="150">
        <f t="shared" si="269"/>
        <v>311397361.93225986</v>
      </c>
      <c r="P379" s="150">
        <f t="shared" si="269"/>
        <v>331201275.36853015</v>
      </c>
      <c r="Q379" s="150">
        <f t="shared" si="269"/>
        <v>329343201.00137013</v>
      </c>
      <c r="R379" s="152">
        <f t="shared" si="269"/>
        <v>1294032238.0416603</v>
      </c>
      <c r="S379" s="153"/>
      <c r="T379" s="154"/>
      <c r="U379" s="155"/>
    </row>
    <row r="380" spans="1:21" s="11" customFormat="1" ht="30.75" customHeight="1">
      <c r="A380" s="55"/>
      <c r="B380" s="56"/>
      <c r="C380" s="56"/>
      <c r="D380" s="71" t="s">
        <v>145</v>
      </c>
      <c r="E380" s="72"/>
      <c r="F380" s="54"/>
      <c r="G380" s="54"/>
      <c r="H380" s="54"/>
      <c r="I380" s="145">
        <f t="shared" ref="I380:R380" si="270">I347+I376</f>
        <v>9400555.6636666674</v>
      </c>
      <c r="J380" s="145">
        <f t="shared" si="270"/>
        <v>9094998.3416666687</v>
      </c>
      <c r="K380" s="145">
        <f t="shared" si="270"/>
        <v>8849718.1106666662</v>
      </c>
      <c r="L380" s="145">
        <f t="shared" si="270"/>
        <v>8852740.7466666661</v>
      </c>
      <c r="M380" s="146">
        <f t="shared" si="270"/>
        <v>36198012.862666674</v>
      </c>
      <c r="N380" s="147">
        <f t="shared" si="270"/>
        <v>381984208.18470001</v>
      </c>
      <c r="O380" s="145">
        <f t="shared" si="270"/>
        <v>361777474.48509997</v>
      </c>
      <c r="P380" s="145">
        <f t="shared" si="270"/>
        <v>369939202.19265008</v>
      </c>
      <c r="Q380" s="145">
        <f t="shared" si="270"/>
        <v>370586068.50740004</v>
      </c>
      <c r="R380" s="146">
        <f t="shared" si="270"/>
        <v>1484286953.3698502</v>
      </c>
      <c r="S380" s="118"/>
      <c r="T380" s="119"/>
      <c r="U380" s="120"/>
    </row>
    <row r="381" spans="1:21" s="11" customFormat="1" ht="40.5" customHeight="1">
      <c r="A381" s="55"/>
      <c r="B381" s="56"/>
      <c r="C381" s="56"/>
      <c r="D381" s="71" t="s">
        <v>175</v>
      </c>
      <c r="E381" s="72"/>
      <c r="F381" s="54"/>
      <c r="G381" s="54"/>
      <c r="H381" s="54"/>
      <c r="I381" s="145">
        <f t="shared" ref="I381:R381" si="271">I348+I377</f>
        <v>319022.77657377045</v>
      </c>
      <c r="J381" s="145">
        <f t="shared" si="271"/>
        <v>305534.23457377055</v>
      </c>
      <c r="K381" s="145">
        <f t="shared" si="271"/>
        <v>297663.36457377049</v>
      </c>
      <c r="L381" s="145">
        <f t="shared" si="271"/>
        <v>330025.00457377057</v>
      </c>
      <c r="M381" s="146">
        <f t="shared" si="271"/>
        <v>1252245.3802950822</v>
      </c>
      <c r="N381" s="147">
        <f t="shared" si="271"/>
        <v>18989043.720505081</v>
      </c>
      <c r="O381" s="145">
        <f t="shared" si="271"/>
        <v>18421242.943195075</v>
      </c>
      <c r="P381" s="145">
        <f t="shared" si="271"/>
        <v>17453764.701534592</v>
      </c>
      <c r="Q381" s="145">
        <f t="shared" si="271"/>
        <v>18702803.478474583</v>
      </c>
      <c r="R381" s="146">
        <f t="shared" si="271"/>
        <v>73566854.84370935</v>
      </c>
      <c r="S381" s="118"/>
      <c r="T381" s="119"/>
      <c r="U381" s="120"/>
    </row>
    <row r="382" spans="1:21" s="11" customFormat="1" ht="46.5" customHeight="1">
      <c r="A382" s="58"/>
      <c r="B382" s="59"/>
      <c r="C382" s="59"/>
      <c r="D382" s="73" t="s">
        <v>179</v>
      </c>
      <c r="E382" s="74"/>
      <c r="F382" s="75"/>
      <c r="G382" s="75"/>
      <c r="H382" s="75"/>
      <c r="I382" s="148">
        <f>I349</f>
        <v>5654.26</v>
      </c>
      <c r="J382" s="148">
        <f t="shared" ref="J382:R382" si="272">J349</f>
        <v>5906.5740000000005</v>
      </c>
      <c r="K382" s="148">
        <f t="shared" si="272"/>
        <v>5376.5260000000007</v>
      </c>
      <c r="L382" s="148">
        <f t="shared" si="272"/>
        <v>5539.7569999999996</v>
      </c>
      <c r="M382" s="156">
        <f t="shared" si="272"/>
        <v>22477.117000000002</v>
      </c>
      <c r="N382" s="149">
        <f t="shared" si="272"/>
        <v>91520345.281169996</v>
      </c>
      <c r="O382" s="148">
        <f t="shared" si="272"/>
        <v>101071122.73584001</v>
      </c>
      <c r="P382" s="148">
        <f t="shared" si="272"/>
        <v>81199588.762590006</v>
      </c>
      <c r="Q382" s="148">
        <f t="shared" si="272"/>
        <v>86106905.504019991</v>
      </c>
      <c r="R382" s="156">
        <f t="shared" si="272"/>
        <v>359897962.28362</v>
      </c>
      <c r="S382" s="121"/>
      <c r="T382" s="122"/>
      <c r="U382" s="123"/>
    </row>
    <row r="385" spans="15:16">
      <c r="O385" s="14"/>
      <c r="P385" s="14"/>
    </row>
    <row r="387" spans="15:16" ht="12.75" customHeight="1"/>
    <row r="388" spans="15:16" ht="12.75" customHeight="1"/>
  </sheetData>
  <autoFilter ref="A5:U382"/>
  <mergeCells count="15">
    <mergeCell ref="T3:T4"/>
    <mergeCell ref="A345:D345"/>
    <mergeCell ref="A374:D374"/>
    <mergeCell ref="A378:D378"/>
    <mergeCell ref="A1:U1"/>
    <mergeCell ref="A3:A4"/>
    <mergeCell ref="B3:B4"/>
    <mergeCell ref="C3:C4"/>
    <mergeCell ref="D3:D4"/>
    <mergeCell ref="E3:F3"/>
    <mergeCell ref="G3:H3"/>
    <mergeCell ref="I3:M3"/>
    <mergeCell ref="N3:R3"/>
    <mergeCell ref="S3:S4"/>
    <mergeCell ref="U3:U4"/>
  </mergeCells>
  <pageMargins left="0.19685039370078741" right="0.15748031496062992" top="0.74803149606299213" bottom="0.74803149606299213" header="0.31496062992125984" footer="0.31496062992125984"/>
  <pageSetup paperSize="9" scale="45" fitToHeight="0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2025</vt:lpstr>
      <vt:lpstr>2026</vt:lpstr>
      <vt:lpstr>2027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2024-10-28T06:51:04Z</cp:lastPrinted>
  <dcterms:created xsi:type="dcterms:W3CDTF">2014-12-30T11:05:19Z</dcterms:created>
  <dcterms:modified xsi:type="dcterms:W3CDTF">2024-10-28T06:51:06Z</dcterms:modified>
</cp:coreProperties>
</file>