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5840"/>
  </bookViews>
  <sheets>
    <sheet name="2025 год" sheetId="1" r:id="rId1"/>
    <sheet name="2026" sheetId="5" r:id="rId2"/>
    <sheet name="2027" sheetId="6" r:id="rId3"/>
    <sheet name="2024" sheetId="3" state="hidden" r:id="rId4"/>
    <sheet name="2025" sheetId="4" state="hidden" r:id="rId5"/>
  </sheets>
  <definedNames>
    <definedName name="_xlnm.Print_Area" localSheetId="3">'2024'!$A$1:$I$16</definedName>
    <definedName name="_xlnm.Print_Area" localSheetId="4">'2025'!$A$1:$I$15</definedName>
    <definedName name="_xlnm.Print_Area" localSheetId="0">'2025 год'!$A$1:$K$11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/>
  <c r="J7" l="1"/>
  <c r="I5" i="5" s="1"/>
  <c r="D7" i="1"/>
  <c r="H7" s="1"/>
  <c r="F5" i="5" l="1"/>
  <c r="G5" s="1"/>
  <c r="F5" i="6" l="1"/>
  <c r="J5" i="5"/>
  <c r="H5"/>
  <c r="I5" i="6" l="1"/>
  <c r="G5"/>
  <c r="J5" s="1"/>
  <c r="H5" l="1"/>
  <c r="K5" s="1"/>
  <c r="K7" i="1"/>
  <c r="K5" i="5" l="1"/>
  <c r="E4" i="3"/>
  <c r="E4" i="4" s="1"/>
  <c r="D4" i="3" l="1"/>
  <c r="D4" i="4" s="1"/>
  <c r="F4" i="3" l="1"/>
  <c r="F4" i="4" l="1"/>
  <c r="H4" i="3"/>
  <c r="G4" i="4" s="1"/>
  <c r="H4" l="1"/>
  <c r="I4" s="1"/>
  <c r="G4" i="3" l="1"/>
  <c r="I4" s="1"/>
</calcChain>
</file>

<file path=xl/sharedStrings.xml><?xml version="1.0" encoding="utf-8"?>
<sst xmlns="http://schemas.openxmlformats.org/spreadsheetml/2006/main" count="84" uniqueCount="36">
  <si>
    <t>ИНН</t>
  </si>
  <si>
    <t>Наименование</t>
  </si>
  <si>
    <t>ООО "РВК-Архангельск"</t>
  </si>
  <si>
    <t>Потребность в средствах областного бюджета, рублей</t>
  </si>
  <si>
    <t>СОГЛАСОВАНО:</t>
  </si>
  <si>
    <t>Министр ТЭК и ЖКХ АО</t>
  </si>
  <si>
    <t>Д.Н. Поташев</t>
  </si>
  <si>
    <t>Территории городского округа "Город Архангельск", на которых осуществляется подвоз воды населению</t>
  </si>
  <si>
    <t>КИЗ Лето, ул. Дорожников, 
1 – 4 линии Черная Курья, 
ул. Динамо, пер. Динамо, 
ул. Кирпичная, ул. Горная
ул. Набережная Исакогорки, 
ул. Закрытая, ул. Короткая, ул. Пинежская, ул. Приречная</t>
  </si>
  <si>
    <r>
      <t>Т</t>
    </r>
    <r>
      <rPr>
        <sz val="12"/>
        <color indexed="8"/>
        <rFont val="Tahoma"/>
        <family val="2"/>
        <charset val="204"/>
      </rPr>
      <t>ариф на подвоз воды 
без НДС,
 руб./куб.м</t>
    </r>
  </si>
  <si>
    <t>Руководитель АТиЦ АО</t>
  </si>
  <si>
    <t>Е.А. Попова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</si>
  <si>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2024 год</t>
  </si>
  <si>
    <t>Запланированный  на 2024 год объем ресурса, 
куб.м.</t>
  </si>
  <si>
    <t>декабрь 2023 года,
рублей</t>
  </si>
  <si>
    <t>декабрь 2024 года,
рублей</t>
  </si>
  <si>
    <t>Потребность в средствах субсидии 
за декабрь 2023 - 
ноябрь  2024,
рублей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</si>
  <si>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2025 год</t>
  </si>
  <si>
    <t>Запланированный  на 2025 год объем ресурса, 
куб.м.</t>
  </si>
  <si>
    <t>декабрь 2025 года,
рублей</t>
  </si>
  <si>
    <t>Потребность в средствах субсидии 
за декабрь 2024 - 
ноябрь  2025,
рублей</t>
  </si>
  <si>
    <t>1 полугодие</t>
  </si>
  <si>
    <t>2 полугодие</t>
  </si>
  <si>
    <t>Потребность в средствах субсидии 
за декабрь 2024, январь - 
ноябрь 2025,
рублей</t>
  </si>
  <si>
    <t>Расчет плановой потребности 
 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2026 год</t>
  </si>
  <si>
    <t>декабрь 2026 года,
рублей</t>
  </si>
  <si>
    <t>Расчет плановой потребности 
 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2027 год</t>
  </si>
  <si>
    <t>Потребность в средствах субсидии 
за декабрь 2026, январь - 
ноябрь 2027,
рублей</t>
  </si>
  <si>
    <t>декабрь 2027 года,
рублей</t>
  </si>
  <si>
    <t>Плановый объем подвозной воды , 
куб.м.</t>
  </si>
  <si>
    <t>Плановый объем подвозной воды  
куб.м.</t>
  </si>
  <si>
    <t>Плановый объем подвозной воды, 
куб.м.</t>
  </si>
  <si>
    <t>Потребность в средствах субсидии 
за декабрь 2025, январь - 
ноябрь 2026,
рублей</t>
  </si>
  <si>
    <t>к пояснительной записке</t>
  </si>
  <si>
    <t>Приложение № 17</t>
  </si>
  <si>
    <t>Расчет плановой потребности 
 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 на 2025 год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</si>
</sst>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"/>
    <numFmt numFmtId="165" formatCode="#,##0.00_ ;\-#,##0.00\ "/>
  </numFmts>
  <fonts count="48">
    <font>
      <sz val="10"/>
      <name val="Tahoma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sz val="12"/>
      <color indexed="8"/>
      <name val="Tahoma"/>
      <family val="2"/>
      <charset val="204"/>
    </font>
    <font>
      <sz val="18"/>
      <name val="Tahoma"/>
      <family val="2"/>
      <charset val="204"/>
    </font>
    <font>
      <sz val="12"/>
      <color rgb="FFFF0000"/>
      <name val="Tahoma"/>
      <family val="2"/>
      <charset val="204"/>
    </font>
    <font>
      <sz val="14"/>
      <name val="Tahoma"/>
      <family val="2"/>
      <charset val="204"/>
    </font>
    <font>
      <sz val="20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28" borderId="11"/>
    <xf numFmtId="0" fontId="2" fillId="29" borderId="12"/>
    <xf numFmtId="0" fontId="2" fillId="29" borderId="12"/>
    <xf numFmtId="0" fontId="2" fillId="29" borderId="12"/>
    <xf numFmtId="0" fontId="2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2" fillId="0" borderId="0" applyFont="0" applyFill="0" applyBorder="0" applyAlignment="0" applyProtection="0"/>
    <xf numFmtId="0" fontId="40" fillId="0" borderId="0"/>
    <xf numFmtId="0" fontId="2" fillId="0" borderId="0"/>
  </cellStyleXfs>
  <cellXfs count="70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41" fillId="0" borderId="0" xfId="201" applyFont="1" applyAlignment="1">
      <alignment vertical="center" wrapText="1"/>
    </xf>
    <xf numFmtId="0" fontId="22" fillId="0" borderId="0" xfId="0" applyFont="1"/>
    <xf numFmtId="0" fontId="2" fillId="0" borderId="0" xfId="200" applyFont="1" applyAlignment="1">
      <alignment horizontal="center" vertical="center"/>
    </xf>
    <xf numFmtId="0" fontId="21" fillId="0" borderId="0" xfId="200" applyAlignment="1">
      <alignment horizontal="center" vertical="center"/>
    </xf>
    <xf numFmtId="0" fontId="21" fillId="0" borderId="0" xfId="20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1" borderId="15" xfId="177" applyFont="1" applyFill="1" applyBorder="1" applyAlignment="1">
      <alignment horizontal="center" vertical="center" wrapText="1"/>
    </xf>
    <xf numFmtId="0" fontId="22" fillId="31" borderId="16" xfId="177" applyFont="1" applyFill="1" applyBorder="1" applyAlignment="1">
      <alignment horizontal="center" vertical="center" wrapText="1"/>
    </xf>
    <xf numFmtId="4" fontId="22" fillId="31" borderId="15" xfId="177" applyNumberFormat="1" applyFont="1" applyFill="1" applyBorder="1" applyAlignment="1">
      <alignment horizontal="center" vertical="center" wrapText="1"/>
    </xf>
    <xf numFmtId="0" fontId="22" fillId="31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5" fontId="22" fillId="0" borderId="17" xfId="234" applyNumberFormat="1" applyFont="1" applyFill="1" applyBorder="1" applyAlignment="1" applyProtection="1">
      <alignment horizontal="center" vertical="center" wrapText="1"/>
    </xf>
    <xf numFmtId="165" fontId="22" fillId="0" borderId="15" xfId="234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4" fontId="44" fillId="32" borderId="0" xfId="234" applyNumberFormat="1" applyFont="1" applyFill="1" applyBorder="1" applyAlignment="1">
      <alignment horizontal="center" vertical="center"/>
    </xf>
    <xf numFmtId="0" fontId="44" fillId="0" borderId="0" xfId="0" applyFont="1"/>
    <xf numFmtId="4" fontId="44" fillId="32" borderId="0" xfId="234" applyNumberFormat="1" applyFont="1" applyFill="1" applyBorder="1" applyAlignment="1">
      <alignment horizontal="center" vertical="center" wrapText="1"/>
    </xf>
    <xf numFmtId="0" fontId="44" fillId="0" borderId="18" xfId="177" applyFont="1" applyBorder="1" applyAlignment="1">
      <alignment horizontal="center" wrapText="1"/>
    </xf>
    <xf numFmtId="0" fontId="44" fillId="0" borderId="0" xfId="177" applyFont="1" applyAlignment="1">
      <alignment horizontal="center" wrapText="1"/>
    </xf>
    <xf numFmtId="0" fontId="44" fillId="0" borderId="0" xfId="0" applyFont="1" applyAlignment="1">
      <alignment horizontal="center"/>
    </xf>
    <xf numFmtId="164" fontId="44" fillId="0" borderId="0" xfId="0" applyNumberFormat="1" applyFont="1"/>
    <xf numFmtId="4" fontId="44" fillId="0" borderId="0" xfId="0" applyNumberFormat="1" applyFont="1"/>
    <xf numFmtId="0" fontId="22" fillId="0" borderId="15" xfId="0" applyFont="1" applyBorder="1" applyAlignment="1">
      <alignment horizontal="center" vertical="center" wrapText="1" shrinkToFit="1"/>
    </xf>
    <xf numFmtId="165" fontId="22" fillId="0" borderId="0" xfId="234" applyNumberFormat="1" applyFont="1" applyFill="1" applyBorder="1" applyAlignment="1" applyProtection="1">
      <alignment horizontal="center" vertical="center" wrapText="1"/>
    </xf>
    <xf numFmtId="165" fontId="45" fillId="0" borderId="0" xfId="234" applyNumberFormat="1" applyFont="1" applyFill="1" applyBorder="1" applyAlignment="1" applyProtection="1">
      <alignment horizontal="center" vertical="center" wrapText="1"/>
    </xf>
    <xf numFmtId="0" fontId="44" fillId="0" borderId="18" xfId="0" applyFont="1" applyBorder="1"/>
    <xf numFmtId="0" fontId="46" fillId="0" borderId="0" xfId="0" applyFont="1"/>
    <xf numFmtId="0" fontId="46" fillId="0" borderId="0" xfId="0" applyFont="1" applyAlignment="1">
      <alignment horizontal="center"/>
    </xf>
    <xf numFmtId="164" fontId="46" fillId="0" borderId="0" xfId="0" applyNumberFormat="1" applyFont="1"/>
    <xf numFmtId="4" fontId="46" fillId="0" borderId="0" xfId="0" applyNumberFormat="1" applyFont="1"/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/>
    </xf>
    <xf numFmtId="165" fontId="22" fillId="0" borderId="26" xfId="234" applyNumberFormat="1" applyFont="1" applyFill="1" applyBorder="1" applyAlignment="1" applyProtection="1">
      <alignment horizontal="center" vertical="center" wrapText="1"/>
    </xf>
    <xf numFmtId="165" fontId="22" fillId="0" borderId="25" xfId="234" applyNumberFormat="1" applyFont="1" applyFill="1" applyBorder="1" applyAlignment="1" applyProtection="1">
      <alignment horizontal="center" vertical="center" wrapText="1"/>
    </xf>
    <xf numFmtId="165" fontId="22" fillId="0" borderId="27" xfId="234" applyNumberFormat="1" applyFont="1" applyFill="1" applyBorder="1" applyAlignment="1" applyProtection="1">
      <alignment horizontal="center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164" fontId="47" fillId="0" borderId="0" xfId="0" applyNumberFormat="1" applyFont="1"/>
    <xf numFmtId="4" fontId="47" fillId="0" borderId="0" xfId="0" applyNumberFormat="1" applyFont="1"/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 shrinkToFit="1"/>
    </xf>
    <xf numFmtId="43" fontId="22" fillId="0" borderId="0" xfId="234" applyFont="1" applyFill="1" applyBorder="1" applyAlignment="1" applyProtection="1">
      <alignment horizontal="center" vertical="center" wrapText="1"/>
    </xf>
    <xf numFmtId="0" fontId="22" fillId="32" borderId="28" xfId="177" applyFont="1" applyFill="1" applyBorder="1" applyAlignment="1">
      <alignment horizontal="center" vertical="center" wrapText="1"/>
    </xf>
    <xf numFmtId="0" fontId="22" fillId="32" borderId="21" xfId="177" applyFont="1" applyFill="1" applyBorder="1" applyAlignment="1">
      <alignment horizontal="center" vertical="center" wrapText="1"/>
    </xf>
    <xf numFmtId="0" fontId="22" fillId="32" borderId="22" xfId="177" applyFont="1" applyFill="1" applyBorder="1" applyAlignment="1">
      <alignment horizontal="center" vertical="center" wrapText="1"/>
    </xf>
    <xf numFmtId="0" fontId="42" fillId="0" borderId="0" xfId="201" applyFont="1" applyAlignment="1">
      <alignment horizontal="center" vertical="center" wrapText="1"/>
    </xf>
    <xf numFmtId="0" fontId="22" fillId="32" borderId="19" xfId="177" applyFont="1" applyFill="1" applyBorder="1" applyAlignment="1">
      <alignment horizontal="center" vertical="center" wrapText="1"/>
    </xf>
    <xf numFmtId="0" fontId="22" fillId="32" borderId="24" xfId="177" applyFont="1" applyFill="1" applyBorder="1" applyAlignment="1">
      <alignment horizontal="center" vertical="center" wrapText="1"/>
    </xf>
    <xf numFmtId="0" fontId="22" fillId="32" borderId="20" xfId="177" applyFont="1" applyFill="1" applyBorder="1" applyAlignment="1">
      <alignment horizontal="center" vertical="center" wrapText="1"/>
    </xf>
    <xf numFmtId="0" fontId="22" fillId="32" borderId="25" xfId="177" applyFont="1" applyFill="1" applyBorder="1" applyAlignment="1">
      <alignment horizontal="center" vertical="center" wrapText="1"/>
    </xf>
    <xf numFmtId="0" fontId="22" fillId="32" borderId="23" xfId="177" applyFont="1" applyFill="1" applyBorder="1" applyAlignment="1">
      <alignment horizontal="center" vertical="center" wrapText="1"/>
    </xf>
    <xf numFmtId="0" fontId="22" fillId="32" borderId="27" xfId="177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30" xfId="0" applyFont="1" applyBorder="1" applyAlignment="1">
      <alignment horizontal="center" vertical="center" wrapText="1"/>
    </xf>
    <xf numFmtId="165" fontId="22" fillId="0" borderId="30" xfId="234" applyNumberFormat="1" applyFont="1" applyFill="1" applyBorder="1" applyAlignment="1" applyProtection="1">
      <alignment horizontal="center" vertical="center" wrapText="1"/>
    </xf>
    <xf numFmtId="165" fontId="22" fillId="0" borderId="31" xfId="234" applyNumberFormat="1" applyFont="1" applyFill="1" applyBorder="1" applyAlignment="1" applyProtection="1">
      <alignment horizontal="center" vertical="center" wrapText="1"/>
    </xf>
    <xf numFmtId="0" fontId="46" fillId="0" borderId="0" xfId="177" applyFont="1"/>
  </cellXfs>
  <cellStyles count="237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10 2 4 2" xfId="236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FFCC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L11"/>
  <sheetViews>
    <sheetView tabSelected="1" view="pageBreakPreview" zoomScale="80" zoomScaleNormal="90" zoomScaleSheetLayoutView="80" workbookViewId="0">
      <pane xSplit="3" ySplit="5" topLeftCell="D6" activePane="bottomRight" state="frozen"/>
      <selection pane="topRight" activeCell="G1" sqref="G1"/>
      <selection pane="bottomLeft" activeCell="A6" sqref="A6"/>
      <selection pane="bottomRight" activeCell="A4" sqref="A4"/>
    </sheetView>
  </sheetViews>
  <sheetFormatPr defaultColWidth="9.140625" defaultRowHeight="12.75" customHeight="1"/>
  <cols>
    <col min="1" max="1" width="14.85546875" style="3" customWidth="1"/>
    <col min="2" max="3" width="29" style="3" customWidth="1"/>
    <col min="4" max="4" width="24.85546875" style="3" customWidth="1"/>
    <col min="5" max="5" width="24.85546875" style="2" customWidth="1"/>
    <col min="6" max="7" width="19.7109375" customWidth="1"/>
    <col min="8" max="8" width="18.85546875" style="1" customWidth="1"/>
    <col min="9" max="9" width="15.140625" customWidth="1"/>
    <col min="10" max="10" width="13.42578125" customWidth="1"/>
    <col min="11" max="11" width="22.140625" customWidth="1"/>
    <col min="17" max="17" width="12.85546875" bestFit="1" customWidth="1"/>
  </cols>
  <sheetData>
    <row r="1" spans="1:12" ht="20.25" customHeight="1">
      <c r="J1" s="69" t="s">
        <v>34</v>
      </c>
    </row>
    <row r="2" spans="1:12" ht="21" customHeight="1">
      <c r="J2" s="69" t="s">
        <v>33</v>
      </c>
    </row>
    <row r="3" spans="1:12" s="5" customFormat="1" ht="111" customHeight="1">
      <c r="A3" s="54" t="s">
        <v>35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4"/>
    </row>
    <row r="4" spans="1:12">
      <c r="A4" s="6"/>
      <c r="B4" s="7"/>
      <c r="C4" s="6"/>
      <c r="D4" s="6"/>
      <c r="E4" s="8"/>
      <c r="F4" s="8"/>
      <c r="G4" s="8"/>
    </row>
    <row r="5" spans="1:12" s="9" customFormat="1" ht="113.25" customHeight="1">
      <c r="A5" s="55" t="s">
        <v>0</v>
      </c>
      <c r="B5" s="57" t="s">
        <v>1</v>
      </c>
      <c r="C5" s="57" t="s">
        <v>7</v>
      </c>
      <c r="D5" s="52" t="s">
        <v>30</v>
      </c>
      <c r="E5" s="53"/>
      <c r="F5" s="52" t="s">
        <v>9</v>
      </c>
      <c r="G5" s="53"/>
      <c r="H5" s="57" t="s">
        <v>3</v>
      </c>
      <c r="I5" s="57" t="s">
        <v>15</v>
      </c>
      <c r="J5" s="57" t="s">
        <v>19</v>
      </c>
      <c r="K5" s="59" t="s">
        <v>23</v>
      </c>
    </row>
    <row r="6" spans="1:12" s="9" customFormat="1" ht="39.75" customHeight="1">
      <c r="A6" s="56"/>
      <c r="B6" s="58"/>
      <c r="C6" s="58"/>
      <c r="D6" s="51" t="s">
        <v>21</v>
      </c>
      <c r="E6" s="51" t="s">
        <v>22</v>
      </c>
      <c r="F6" s="51" t="s">
        <v>21</v>
      </c>
      <c r="G6" s="51" t="s">
        <v>22</v>
      </c>
      <c r="H6" s="58"/>
      <c r="I6" s="58"/>
      <c r="J6" s="58"/>
      <c r="K6" s="60"/>
    </row>
    <row r="7" spans="1:12" s="10" customFormat="1" ht="179.25" customHeight="1">
      <c r="A7" s="64">
        <v>7726747370</v>
      </c>
      <c r="B7" s="65" t="s">
        <v>2</v>
      </c>
      <c r="C7" s="66" t="s">
        <v>8</v>
      </c>
      <c r="D7" s="67">
        <f>10040/2</f>
        <v>5020</v>
      </c>
      <c r="E7" s="67">
        <v>5020</v>
      </c>
      <c r="F7" s="67">
        <v>337.6</v>
      </c>
      <c r="G7" s="67">
        <f>F7</f>
        <v>337.6</v>
      </c>
      <c r="H7" s="67">
        <f>D7*F7+E7*G7</f>
        <v>3389504</v>
      </c>
      <c r="I7" s="67">
        <v>397294.58666666673</v>
      </c>
      <c r="J7" s="67">
        <f>E7*G7/6+291.61</f>
        <v>282750.27666666667</v>
      </c>
      <c r="K7" s="68">
        <f>H7+I7-J7</f>
        <v>3504048.31</v>
      </c>
    </row>
    <row r="8" spans="1:12" s="10" customFormat="1" ht="25.5" customHeight="1">
      <c r="A8" s="48"/>
      <c r="B8" s="49"/>
      <c r="C8" s="48"/>
      <c r="D8" s="31"/>
      <c r="E8" s="31"/>
      <c r="F8" s="31"/>
      <c r="G8" s="31"/>
      <c r="H8" s="31"/>
      <c r="I8" s="31"/>
      <c r="J8" s="31"/>
      <c r="K8" s="50"/>
    </row>
    <row r="9" spans="1:12" ht="12.75" customHeight="1">
      <c r="C9" s="35"/>
      <c r="D9" s="45"/>
      <c r="E9" s="46"/>
      <c r="F9" s="44"/>
      <c r="G9" s="44"/>
      <c r="H9" s="44"/>
      <c r="I9" s="44"/>
      <c r="J9" s="44"/>
      <c r="K9" s="34"/>
    </row>
    <row r="10" spans="1:12" ht="12.75" customHeight="1">
      <c r="C10" s="35"/>
      <c r="D10" s="45"/>
      <c r="E10" s="46"/>
      <c r="F10" s="44"/>
      <c r="G10" s="44"/>
      <c r="H10" s="47"/>
      <c r="I10" s="44"/>
      <c r="J10" s="44"/>
      <c r="K10" s="34"/>
    </row>
    <row r="11" spans="1:12" ht="12.75" customHeight="1">
      <c r="D11" s="45"/>
      <c r="E11" s="46"/>
      <c r="F11" s="44"/>
      <c r="G11" s="44"/>
      <c r="H11" s="47"/>
      <c r="I11" s="44"/>
      <c r="J11" s="44"/>
    </row>
  </sheetData>
  <mergeCells count="10">
    <mergeCell ref="D5:E5"/>
    <mergeCell ref="A3:K3"/>
    <mergeCell ref="A5:A6"/>
    <mergeCell ref="B5:B6"/>
    <mergeCell ref="C5:C6"/>
    <mergeCell ref="F5:G5"/>
    <mergeCell ref="H5:H6"/>
    <mergeCell ref="I5:I6"/>
    <mergeCell ref="J5:J6"/>
    <mergeCell ref="K5:K6"/>
  </mergeCells>
  <pageMargins left="0.78740157480314965" right="0.39370078740157483" top="0.39370078740157483" bottom="0.39370078740157483" header="0" footer="0"/>
  <pageSetup paperSize="9" scale="6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view="pageBreakPreview" zoomScale="80" zoomScaleNormal="100" zoomScaleSheetLayoutView="80" workbookViewId="0">
      <selection activeCell="C20" sqref="C20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3.140625" style="3" customWidth="1"/>
    <col min="5" max="5" width="23.140625" style="2" customWidth="1"/>
    <col min="6" max="7" width="19.7109375" customWidth="1"/>
    <col min="8" max="8" width="18.85546875" style="1" customWidth="1"/>
    <col min="9" max="9" width="15.140625" customWidth="1"/>
    <col min="10" max="10" width="13.42578125" customWidth="1"/>
    <col min="11" max="11" width="22.140625" customWidth="1"/>
    <col min="17" max="17" width="12.85546875" bestFit="1" customWidth="1"/>
  </cols>
  <sheetData>
    <row r="1" spans="1:12" s="5" customFormat="1" ht="111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4"/>
    </row>
    <row r="2" spans="1:12">
      <c r="A2" s="6"/>
      <c r="B2" s="7"/>
      <c r="C2" s="6"/>
      <c r="D2" s="6"/>
      <c r="E2" s="8"/>
      <c r="F2" s="8"/>
      <c r="G2" s="8"/>
    </row>
    <row r="3" spans="1:12" s="9" customFormat="1" ht="96.75" customHeight="1">
      <c r="A3" s="55" t="s">
        <v>0</v>
      </c>
      <c r="B3" s="57" t="s">
        <v>1</v>
      </c>
      <c r="C3" s="57" t="s">
        <v>7</v>
      </c>
      <c r="D3" s="52" t="s">
        <v>31</v>
      </c>
      <c r="E3" s="53"/>
      <c r="F3" s="52" t="s">
        <v>9</v>
      </c>
      <c r="G3" s="53"/>
      <c r="H3" s="57" t="s">
        <v>3</v>
      </c>
      <c r="I3" s="57" t="s">
        <v>19</v>
      </c>
      <c r="J3" s="57" t="s">
        <v>25</v>
      </c>
      <c r="K3" s="59" t="s">
        <v>32</v>
      </c>
    </row>
    <row r="4" spans="1:12" s="9" customFormat="1" ht="39" customHeight="1">
      <c r="A4" s="56"/>
      <c r="B4" s="58"/>
      <c r="C4" s="58"/>
      <c r="D4" s="51" t="s">
        <v>21</v>
      </c>
      <c r="E4" s="51" t="s">
        <v>22</v>
      </c>
      <c r="F4" s="51" t="s">
        <v>21</v>
      </c>
      <c r="G4" s="51" t="s">
        <v>22</v>
      </c>
      <c r="H4" s="58"/>
      <c r="I4" s="58"/>
      <c r="J4" s="58"/>
      <c r="K4" s="60"/>
    </row>
    <row r="5" spans="1:12" s="10" customFormat="1" ht="179.25" customHeight="1">
      <c r="A5" s="38">
        <v>7726747370</v>
      </c>
      <c r="B5" s="39" t="s">
        <v>2</v>
      </c>
      <c r="C5" s="40" t="s">
        <v>8</v>
      </c>
      <c r="D5" s="41">
        <v>5020</v>
      </c>
      <c r="E5" s="41">
        <v>5020</v>
      </c>
      <c r="F5" s="42">
        <f>'2025 год'!G7</f>
        <v>337.6</v>
      </c>
      <c r="G5" s="42">
        <f>F5*1.04</f>
        <v>351.10400000000004</v>
      </c>
      <c r="H5" s="42">
        <f>D5*F5+E5*G5</f>
        <v>3457294.08</v>
      </c>
      <c r="I5" s="42">
        <f>'2025 год'!J7</f>
        <v>282750.27666666667</v>
      </c>
      <c r="J5" s="42">
        <f>G5*E5/6</f>
        <v>293757.01333333337</v>
      </c>
      <c r="K5" s="43">
        <f>H5+I5-J5</f>
        <v>3446287.3433333337</v>
      </c>
    </row>
    <row r="6" spans="1:12" s="23" customFormat="1" ht="34.5" customHeight="1">
      <c r="A6" s="20"/>
      <c r="B6" s="20"/>
      <c r="K6" s="21"/>
    </row>
    <row r="7" spans="1:12" ht="12.75" customHeight="1">
      <c r="C7" s="35"/>
      <c r="D7" s="35"/>
      <c r="E7" s="36"/>
      <c r="F7" s="34"/>
      <c r="G7" s="34"/>
      <c r="H7" s="34"/>
      <c r="J7" s="34"/>
      <c r="K7" s="34"/>
    </row>
    <row r="8" spans="1:12" ht="12.75" customHeight="1">
      <c r="C8" s="35"/>
      <c r="D8" s="35"/>
      <c r="E8" s="36"/>
      <c r="F8" s="34"/>
      <c r="G8" s="34"/>
      <c r="H8" s="37"/>
      <c r="I8" s="34"/>
      <c r="J8" s="34"/>
      <c r="K8" s="34"/>
    </row>
    <row r="9" spans="1:12" ht="12.75" customHeight="1"/>
    <row r="10" spans="1:12" ht="12.75" customHeight="1"/>
  </sheetData>
  <mergeCells count="10">
    <mergeCell ref="D3:E3"/>
    <mergeCell ref="A1:K1"/>
    <mergeCell ref="A3:A4"/>
    <mergeCell ref="B3:B4"/>
    <mergeCell ref="C3:C4"/>
    <mergeCell ref="F3:G3"/>
    <mergeCell ref="H3:H4"/>
    <mergeCell ref="I3:I4"/>
    <mergeCell ref="J3:J4"/>
    <mergeCell ref="K3:K4"/>
  </mergeCells>
  <pageMargins left="1.1811023622047245" right="0.59055118110236227" top="0.74803149606299213" bottom="0.74803149606299213" header="0.31496062992125984" footer="0.31496062992125984"/>
  <pageSetup paperSize="9" scale="57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view="pageBreakPreview" zoomScale="80" zoomScaleNormal="100" zoomScaleSheetLayoutView="80" workbookViewId="0">
      <selection activeCell="C5" sqref="C5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0.28515625" style="3" customWidth="1"/>
    <col min="5" max="5" width="20.28515625" style="2" customWidth="1"/>
    <col min="6" max="7" width="19.7109375" customWidth="1"/>
    <col min="8" max="8" width="18.85546875" style="1" customWidth="1"/>
    <col min="9" max="9" width="15.140625" customWidth="1"/>
    <col min="10" max="10" width="13.42578125" customWidth="1"/>
    <col min="11" max="11" width="22.140625" customWidth="1"/>
    <col min="17" max="17" width="12.85546875" bestFit="1" customWidth="1"/>
  </cols>
  <sheetData>
    <row r="1" spans="1:12" s="5" customFormat="1" ht="111" customHeight="1">
      <c r="A1" s="54" t="s">
        <v>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4"/>
    </row>
    <row r="2" spans="1:12">
      <c r="A2" s="6"/>
      <c r="B2" s="7"/>
      <c r="C2" s="6"/>
      <c r="D2" s="6"/>
      <c r="E2" s="8"/>
      <c r="F2" s="8"/>
      <c r="G2" s="8"/>
    </row>
    <row r="3" spans="1:12" s="9" customFormat="1" ht="92.25" customHeight="1">
      <c r="A3" s="55" t="s">
        <v>0</v>
      </c>
      <c r="B3" s="57" t="s">
        <v>1</v>
      </c>
      <c r="C3" s="57" t="s">
        <v>7</v>
      </c>
      <c r="D3" s="52" t="s">
        <v>29</v>
      </c>
      <c r="E3" s="53"/>
      <c r="F3" s="52" t="s">
        <v>9</v>
      </c>
      <c r="G3" s="53"/>
      <c r="H3" s="57" t="s">
        <v>3</v>
      </c>
      <c r="I3" s="57" t="s">
        <v>25</v>
      </c>
      <c r="J3" s="57" t="s">
        <v>28</v>
      </c>
      <c r="K3" s="59" t="s">
        <v>27</v>
      </c>
    </row>
    <row r="4" spans="1:12" s="9" customFormat="1" ht="42.75" customHeight="1">
      <c r="A4" s="56"/>
      <c r="B4" s="58"/>
      <c r="C4" s="58"/>
      <c r="D4" s="51" t="s">
        <v>21</v>
      </c>
      <c r="E4" s="51" t="s">
        <v>22</v>
      </c>
      <c r="F4" s="51" t="s">
        <v>21</v>
      </c>
      <c r="G4" s="51" t="s">
        <v>22</v>
      </c>
      <c r="H4" s="58"/>
      <c r="I4" s="58"/>
      <c r="J4" s="58"/>
      <c r="K4" s="60"/>
    </row>
    <row r="5" spans="1:12" s="10" customFormat="1" ht="179.25" customHeight="1">
      <c r="A5" s="38">
        <v>7726747370</v>
      </c>
      <c r="B5" s="39" t="s">
        <v>2</v>
      </c>
      <c r="C5" s="40" t="s">
        <v>8</v>
      </c>
      <c r="D5" s="41">
        <v>5020</v>
      </c>
      <c r="E5" s="41">
        <v>5020</v>
      </c>
      <c r="F5" s="42">
        <f>'2026'!G5</f>
        <v>351.10400000000004</v>
      </c>
      <c r="G5" s="42">
        <f>F5*1.04</f>
        <v>365.14816000000008</v>
      </c>
      <c r="H5" s="42">
        <f>D5*F5+E5*G5</f>
        <v>3595585.8432000009</v>
      </c>
      <c r="I5" s="42">
        <f>'2026'!J5</f>
        <v>293757.01333333337</v>
      </c>
      <c r="J5" s="42">
        <f>E5*G5/6</f>
        <v>305507.29386666673</v>
      </c>
      <c r="K5" s="43">
        <f>H5+I5-J5</f>
        <v>3583835.5626666676</v>
      </c>
    </row>
    <row r="6" spans="1:12" s="23" customFormat="1" ht="34.5" customHeight="1">
      <c r="A6" s="20"/>
      <c r="B6" s="20"/>
      <c r="K6" s="21"/>
    </row>
    <row r="7" spans="1:12" ht="30" customHeight="1">
      <c r="A7" s="20"/>
      <c r="B7" s="20"/>
      <c r="C7" s="21"/>
      <c r="D7" s="21"/>
      <c r="E7" s="21"/>
      <c r="F7" s="20"/>
      <c r="G7" s="20"/>
      <c r="H7" s="20"/>
      <c r="I7" s="24"/>
      <c r="J7" s="24"/>
    </row>
    <row r="8" spans="1:12" ht="12.75" customHeight="1">
      <c r="C8" s="35"/>
      <c r="D8" s="35"/>
      <c r="E8" s="36"/>
      <c r="F8" s="34"/>
      <c r="G8" s="34"/>
      <c r="H8" s="34"/>
      <c r="J8" s="34"/>
      <c r="K8" s="34"/>
    </row>
    <row r="9" spans="1:12" ht="12.75" customHeight="1">
      <c r="C9" s="35"/>
      <c r="D9" s="35"/>
      <c r="E9" s="36"/>
      <c r="F9" s="34"/>
      <c r="G9" s="34"/>
      <c r="H9" s="37"/>
      <c r="I9" s="34"/>
      <c r="J9" s="34"/>
      <c r="K9" s="34"/>
    </row>
    <row r="10" spans="1:12" ht="12.75" customHeight="1"/>
    <row r="11" spans="1:12" ht="12.75" customHeight="1"/>
  </sheetData>
  <mergeCells count="10">
    <mergeCell ref="D3:E3"/>
    <mergeCell ref="A1:K1"/>
    <mergeCell ref="A3:A4"/>
    <mergeCell ref="B3:B4"/>
    <mergeCell ref="C3:C4"/>
    <mergeCell ref="F3:G3"/>
    <mergeCell ref="H3:H4"/>
    <mergeCell ref="I3:I4"/>
    <mergeCell ref="J3:J4"/>
    <mergeCell ref="K3:K4"/>
  </mergeCells>
  <pageMargins left="1.1811023622047245" right="0.59055118110236227" top="0.74803149606299213" bottom="0.74803149606299213" header="0.31496062992125984" footer="0.31496062992125984"/>
  <pageSetup paperSize="9" scale="5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="80" zoomScaleNormal="80" workbookViewId="0">
      <selection activeCell="E4" sqref="E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13</v>
      </c>
      <c r="E3" s="13" t="s">
        <v>9</v>
      </c>
      <c r="F3" s="14" t="s">
        <v>3</v>
      </c>
      <c r="G3" s="15" t="s">
        <v>14</v>
      </c>
      <c r="H3" s="15" t="s">
        <v>15</v>
      </c>
      <c r="I3" s="15" t="s">
        <v>16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'2025 год'!E7</f>
        <v>5020</v>
      </c>
      <c r="E4" s="18">
        <f>'2025 год'!F7*1.046</f>
        <v>353.12960000000004</v>
      </c>
      <c r="F4" s="18">
        <f>D4*E4</f>
        <v>1772710.5920000002</v>
      </c>
      <c r="G4" s="18">
        <f>'2025 год'!J7</f>
        <v>282750.27666666667</v>
      </c>
      <c r="H4" s="18">
        <f>F4/12</f>
        <v>147725.88266666667</v>
      </c>
      <c r="I4" s="18">
        <f>F4+G4-H4</f>
        <v>1907734.986</v>
      </c>
    </row>
    <row r="5" spans="1:10" s="10" customFormat="1" ht="64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61" t="s">
        <v>5</v>
      </c>
      <c r="D9" s="61"/>
      <c r="E9" s="25"/>
      <c r="F9" s="33"/>
      <c r="G9" s="62" t="s">
        <v>6</v>
      </c>
      <c r="H9" s="62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63" t="s">
        <v>10</v>
      </c>
      <c r="D12" s="63"/>
      <c r="E12" s="25"/>
      <c r="F12" s="33"/>
      <c r="G12" s="63" t="s">
        <v>11</v>
      </c>
      <c r="H12" s="63"/>
    </row>
  </sheetData>
  <mergeCells count="5">
    <mergeCell ref="A1:I1"/>
    <mergeCell ref="C9:D9"/>
    <mergeCell ref="G9:H9"/>
    <mergeCell ref="C12:D12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zoomScale="80" zoomScaleNormal="80" workbookViewId="0">
      <selection activeCell="B4" sqref="B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18</v>
      </c>
      <c r="E3" s="13" t="s">
        <v>9</v>
      </c>
      <c r="F3" s="14" t="s">
        <v>3</v>
      </c>
      <c r="G3" s="15" t="s">
        <v>15</v>
      </c>
      <c r="H3" s="15" t="s">
        <v>19</v>
      </c>
      <c r="I3" s="15" t="s">
        <v>20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'2024'!D4</f>
        <v>5020</v>
      </c>
      <c r="E4" s="18">
        <f>'2024'!E4*1.04</f>
        <v>367.25478400000003</v>
      </c>
      <c r="F4" s="18">
        <f>D4*E4</f>
        <v>1843619.0156800002</v>
      </c>
      <c r="G4" s="18">
        <f>'2024'!H4</f>
        <v>147725.88266666667</v>
      </c>
      <c r="H4" s="18">
        <f>F4/12</f>
        <v>153634.91797333336</v>
      </c>
      <c r="I4" s="18">
        <f>F4+G4-H4</f>
        <v>1837709.9803733337</v>
      </c>
    </row>
    <row r="5" spans="1:10" s="10" customFormat="1" ht="64.5" customHeight="1">
      <c r="A5" s="11"/>
      <c r="B5" s="19"/>
      <c r="C5" s="11"/>
      <c r="D5" s="31"/>
      <c r="E5" s="31"/>
      <c r="F5" s="31"/>
      <c r="G5" s="31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61" t="s">
        <v>5</v>
      </c>
      <c r="D9" s="61"/>
      <c r="E9" s="25"/>
      <c r="F9" s="33"/>
      <c r="G9" s="62" t="s">
        <v>6</v>
      </c>
      <c r="H9" s="62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63" t="s">
        <v>10</v>
      </c>
      <c r="D12" s="63"/>
      <c r="E12" s="25"/>
      <c r="F12" s="33"/>
      <c r="G12" s="63" t="s">
        <v>11</v>
      </c>
      <c r="H12" s="63"/>
    </row>
    <row r="13" spans="1:10" s="23" customFormat="1" ht="12.75" customHeight="1">
      <c r="A13" s="27"/>
      <c r="B13" s="27"/>
      <c r="C13" s="27"/>
      <c r="D13" s="28"/>
      <c r="F13" s="29"/>
    </row>
  </sheetData>
  <mergeCells count="5">
    <mergeCell ref="C12:D12"/>
    <mergeCell ref="A1:I1"/>
    <mergeCell ref="C9:D9"/>
    <mergeCell ref="G9:H9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2025 год</vt:lpstr>
      <vt:lpstr>2026</vt:lpstr>
      <vt:lpstr>2027</vt:lpstr>
      <vt:lpstr>2024</vt:lpstr>
      <vt:lpstr>2025</vt:lpstr>
      <vt:lpstr>'2024'!Область_печати</vt:lpstr>
      <vt:lpstr>'2025'!Область_печати</vt:lpstr>
      <vt:lpstr>'2025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2024-10-28T06:39:39Z</cp:lastPrinted>
  <dcterms:created xsi:type="dcterms:W3CDTF">2011-02-24T08:11:32Z</dcterms:created>
  <dcterms:modified xsi:type="dcterms:W3CDTF">2024-10-28T06:39:42Z</dcterms:modified>
</cp:coreProperties>
</file>