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definedNames>
    <definedName name="_xlnm.Print_Area" localSheetId="0">Лист1!$A$1:$K$15</definedName>
  </definedNames>
  <calcPr calcId="125725"/>
</workbook>
</file>

<file path=xl/calcChain.xml><?xml version="1.0" encoding="utf-8"?>
<calcChain xmlns="http://schemas.openxmlformats.org/spreadsheetml/2006/main">
  <c r="H15" i="1"/>
  <c r="K15" s="1"/>
  <c r="E15"/>
  <c r="E13"/>
  <c r="H13" s="1"/>
  <c r="K13" s="1"/>
  <c r="H12"/>
  <c r="K12" s="1"/>
  <c r="K11"/>
  <c r="H11"/>
  <c r="I10"/>
  <c r="K10" s="1"/>
  <c r="F10"/>
  <c r="H10" s="1"/>
  <c r="E10"/>
  <c r="C10"/>
  <c r="J9"/>
  <c r="I9"/>
  <c r="G9"/>
  <c r="F9"/>
  <c r="D9"/>
  <c r="C9"/>
  <c r="E9" s="1"/>
  <c r="E8" s="1"/>
  <c r="E14" s="1"/>
  <c r="K9" l="1"/>
  <c r="K8" s="1"/>
  <c r="K14" s="1"/>
  <c r="H9"/>
  <c r="H8" s="1"/>
  <c r="H14" s="1"/>
</calcChain>
</file>

<file path=xl/sharedStrings.xml><?xml version="1.0" encoding="utf-8"?>
<sst xmlns="http://schemas.openxmlformats.org/spreadsheetml/2006/main" count="51" uniqueCount="30">
  <si>
    <t>№ п/п</t>
  </si>
  <si>
    <t>Наименование расходов</t>
  </si>
  <si>
    <t>Всего планируемых расходов на 2025 год, руб.</t>
  </si>
  <si>
    <t>Планируемая прибыль на 2025 год, руб.</t>
  </si>
  <si>
    <t>Сумма плановых расходов на 2025 год</t>
  </si>
  <si>
    <t>Всего планируемых расходов на 2026 год, руб.</t>
  </si>
  <si>
    <t>Планируемая прибыль на 2026 год, руб.</t>
  </si>
  <si>
    <t>Сумма плановых расходов на 2026 год</t>
  </si>
  <si>
    <t>Всего планируемых расходов на 2027 год, руб.</t>
  </si>
  <si>
    <t>Планируемая прибыль на 2027 год, руб.</t>
  </si>
  <si>
    <t>Сумма плановых расходов на 2027 год</t>
  </si>
  <si>
    <t xml:space="preserve">Оказание услуг по перевозке пассажиров и багажа внутренним водным транспортом по межмуниципальным маршрутам </t>
  </si>
  <si>
    <t>1.1.</t>
  </si>
  <si>
    <t>«Котлас – Песчаница» и «Котлас – Макарово» (коммерческие предложения №№б/н от 17.06.2024, от 18.06.2024)</t>
  </si>
  <si>
    <t>1.2.</t>
  </si>
  <si>
    <t>«Новодвинск – Ягодник» и «Новодвинск – Дедов Полой» (коммерческое предложение № 15 от 20.06.2024)</t>
  </si>
  <si>
    <t>1.3.</t>
  </si>
  <si>
    <t>«Архангельск – Н. Рыболово – Чубола», «Архангельск – Вознесенье – Тойватово», «Соломбала – Хабарка – Выселки – Пустошь», «Кузнечевский л/з – Экономия – Реушеньга – Лапоминка», «Архангельск – Соломбала – Долгое – Красное» и «Архангельск – Вавчуга» (коммерческое предложение № 01-01/08ф от 01.08.2024)</t>
  </si>
  <si>
    <t>-</t>
  </si>
  <si>
    <t>1.4.</t>
  </si>
  <si>
    <t>«Архангельск – Патракеевка» в 2024 году заключен гос. контракт на два года по которому на 2024 год стоимость работ по гос. контракту, 2025 год - 8 890 880 руб. (КП № 47 от 14.03.2024)</t>
  </si>
  <si>
    <t>Оказание услуг по перевозке пассажиров и их багажа водным (морским) транспортом по межмуниципальным маршрутам «Архангельск – Соловецкий» и «Архангельск – Койда» (коммерческое предложение № 285 от 28.06.2024)</t>
  </si>
  <si>
    <t>ИТОГО</t>
  </si>
  <si>
    <t xml:space="preserve">Расчет прогнозируемого размера средств областного бюджета на организацию транспортного обслуживания населения на пассажирских межмуниципальных маршрутах водного транспорта на 2025 год и плановый период 2026 и 2027 годов           </t>
  </si>
  <si>
    <t>2025 год</t>
  </si>
  <si>
    <t>2026 год</t>
  </si>
  <si>
    <t>2027 год</t>
  </si>
  <si>
    <t>Межмуниципальный маршрут «Хабарка – Выселки» для обеспечения буксирных перевозок организованных групп людей внутренним водным транспортом в период весеннего ледохода и осеннего ледостава (коммерческое предложение № 678 от 05.08.2024)</t>
  </si>
  <si>
    <t>Приложение № 19</t>
  </si>
  <si>
    <t>к пояснительной записке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</si>
</sst>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 wrapText="1"/>
    </xf>
    <xf numFmtId="4" fontId="3" fillId="3" borderId="0" xfId="0" applyNumberFormat="1" applyFont="1" applyFill="1"/>
    <xf numFmtId="0" fontId="3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view="pageBreakPreview" zoomScale="87" zoomScaleSheetLayoutView="87" workbookViewId="0">
      <selection activeCell="J3" sqref="J3"/>
    </sheetView>
  </sheetViews>
  <sheetFormatPr defaultColWidth="8.85546875" defaultRowHeight="15"/>
  <cols>
    <col min="1" max="1" width="6.28515625" style="12" customWidth="1"/>
    <col min="2" max="2" width="45.7109375" style="12" customWidth="1"/>
    <col min="3" max="10" width="16.140625" style="12" customWidth="1"/>
    <col min="11" max="11" width="16.5703125" style="12" customWidth="1"/>
    <col min="12" max="12" width="14.28515625" style="12" customWidth="1"/>
    <col min="13" max="13" width="11.7109375" style="12" customWidth="1"/>
    <col min="14" max="14" width="20" style="12" customWidth="1"/>
    <col min="15" max="16384" width="8.85546875" style="12"/>
  </cols>
  <sheetData>
    <row r="1" spans="1:14">
      <c r="J1" s="12" t="s">
        <v>28</v>
      </c>
    </row>
    <row r="2" spans="1:14">
      <c r="J2" s="12" t="s">
        <v>29</v>
      </c>
    </row>
    <row r="4" spans="1:14" ht="58.5" customHeight="1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4" ht="39" customHeight="1">
      <c r="A5" s="30" t="s">
        <v>0</v>
      </c>
      <c r="B5" s="30" t="s">
        <v>1</v>
      </c>
      <c r="C5" s="32" t="s">
        <v>24</v>
      </c>
      <c r="D5" s="32"/>
      <c r="E5" s="32"/>
      <c r="F5" s="32" t="s">
        <v>25</v>
      </c>
      <c r="G5" s="32"/>
      <c r="H5" s="32"/>
      <c r="I5" s="32" t="s">
        <v>26</v>
      </c>
      <c r="J5" s="31"/>
      <c r="K5" s="31"/>
    </row>
    <row r="6" spans="1:14" ht="73.150000000000006" customHeight="1">
      <c r="A6" s="31"/>
      <c r="B6" s="31"/>
      <c r="C6" s="1" t="s">
        <v>2</v>
      </c>
      <c r="D6" s="1" t="s">
        <v>3</v>
      </c>
      <c r="E6" s="13" t="s">
        <v>4</v>
      </c>
      <c r="F6" s="1" t="s">
        <v>5</v>
      </c>
      <c r="G6" s="1" t="s">
        <v>6</v>
      </c>
      <c r="H6" s="13" t="s">
        <v>7</v>
      </c>
      <c r="I6" s="1" t="s">
        <v>8</v>
      </c>
      <c r="J6" s="1" t="s">
        <v>9</v>
      </c>
      <c r="K6" s="13" t="s">
        <v>10</v>
      </c>
    </row>
    <row r="7" spans="1:14" ht="17.45" customHeight="1">
      <c r="A7" s="14">
        <v>1</v>
      </c>
      <c r="B7" s="14">
        <v>2</v>
      </c>
      <c r="C7" s="11">
        <v>3</v>
      </c>
      <c r="D7" s="11">
        <v>4</v>
      </c>
      <c r="E7" s="14">
        <v>5</v>
      </c>
      <c r="F7" s="11">
        <v>6</v>
      </c>
      <c r="G7" s="11">
        <v>7</v>
      </c>
      <c r="H7" s="14">
        <v>8</v>
      </c>
      <c r="I7" s="11">
        <v>9</v>
      </c>
      <c r="J7" s="11">
        <v>10</v>
      </c>
      <c r="K7" s="14">
        <v>11</v>
      </c>
    </row>
    <row r="8" spans="1:14" ht="53.45" customHeight="1">
      <c r="A8" s="15">
        <v>1</v>
      </c>
      <c r="B8" s="16" t="s">
        <v>11</v>
      </c>
      <c r="C8" s="17"/>
      <c r="D8" s="18"/>
      <c r="E8" s="19">
        <f>SUM(E9:E12)</f>
        <v>123137160</v>
      </c>
      <c r="F8" s="19"/>
      <c r="G8" s="19"/>
      <c r="H8" s="19">
        <f>SUM(H9:H12)</f>
        <v>122286871.6576</v>
      </c>
      <c r="I8" s="19"/>
      <c r="J8" s="19"/>
      <c r="K8" s="19">
        <f>SUM(K9:K12)</f>
        <v>127461512.86950399</v>
      </c>
    </row>
    <row r="9" spans="1:14" ht="48" customHeight="1">
      <c r="A9" s="20" t="s">
        <v>12</v>
      </c>
      <c r="B9" s="2" t="s">
        <v>13</v>
      </c>
      <c r="C9" s="3">
        <f>4717718.16+4846195.4</f>
        <v>9563913.5600000005</v>
      </c>
      <c r="D9" s="21">
        <f>2033850+358600</f>
        <v>2392450</v>
      </c>
      <c r="E9" s="22">
        <f t="shared" ref="E9:E10" si="0">C9-D9</f>
        <v>7171463.5600000005</v>
      </c>
      <c r="F9" s="3">
        <f>4717718.16+5204768.2</f>
        <v>9922486.3599999994</v>
      </c>
      <c r="G9" s="21">
        <f>2033850+370825</f>
        <v>2404675</v>
      </c>
      <c r="H9" s="22">
        <f t="shared" ref="H9:H10" si="1">F9-G9</f>
        <v>7517811.3599999994</v>
      </c>
      <c r="I9" s="3">
        <f>4717718.16+5540612</f>
        <v>10258330.16</v>
      </c>
      <c r="J9" s="21">
        <f>2033850+383050</f>
        <v>2416900</v>
      </c>
      <c r="K9" s="22">
        <f t="shared" ref="K9:K10" si="2">I9-J9</f>
        <v>7841430.1600000001</v>
      </c>
      <c r="L9" s="4"/>
      <c r="M9" s="23"/>
    </row>
    <row r="10" spans="1:14" ht="43.5" customHeight="1">
      <c r="A10" s="20" t="s">
        <v>14</v>
      </c>
      <c r="B10" s="2" t="s">
        <v>15</v>
      </c>
      <c r="C10" s="3">
        <f>11322600+566100</f>
        <v>11888700</v>
      </c>
      <c r="D10" s="3">
        <v>834600</v>
      </c>
      <c r="E10" s="22">
        <f t="shared" si="0"/>
        <v>11054100</v>
      </c>
      <c r="F10" s="3">
        <f>6202200+310100</f>
        <v>6512300</v>
      </c>
      <c r="G10" s="3">
        <v>851300</v>
      </c>
      <c r="H10" s="22">
        <f t="shared" si="1"/>
        <v>5661000</v>
      </c>
      <c r="I10" s="3">
        <f>6681900+334100</f>
        <v>7016000</v>
      </c>
      <c r="J10" s="3">
        <v>868300</v>
      </c>
      <c r="K10" s="22">
        <f t="shared" si="2"/>
        <v>6147700</v>
      </c>
    </row>
    <row r="11" spans="1:14" ht="115.5" customHeight="1">
      <c r="A11" s="20" t="s">
        <v>16</v>
      </c>
      <c r="B11" s="5" t="s">
        <v>17</v>
      </c>
      <c r="C11" s="3" t="s">
        <v>18</v>
      </c>
      <c r="D11" s="3" t="s">
        <v>18</v>
      </c>
      <c r="E11" s="6">
        <v>96020716.439999998</v>
      </c>
      <c r="F11" s="7" t="s">
        <v>18</v>
      </c>
      <c r="G11" s="7" t="s">
        <v>18</v>
      </c>
      <c r="H11" s="7">
        <f t="shared" ref="H11:H12" si="3">(E11*4/100)+E11</f>
        <v>99861545.097599998</v>
      </c>
      <c r="I11" s="7" t="s">
        <v>18</v>
      </c>
      <c r="J11" s="7" t="s">
        <v>18</v>
      </c>
      <c r="K11" s="7">
        <f t="shared" ref="K11:K12" si="4">(H11*4/100)+H11</f>
        <v>103856006.901504</v>
      </c>
    </row>
    <row r="12" spans="1:14" ht="78.75" customHeight="1">
      <c r="A12" s="20" t="s">
        <v>19</v>
      </c>
      <c r="B12" s="2" t="s">
        <v>20</v>
      </c>
      <c r="C12" s="3" t="s">
        <v>18</v>
      </c>
      <c r="D12" s="3" t="s">
        <v>18</v>
      </c>
      <c r="E12" s="19">
        <v>8890880</v>
      </c>
      <c r="F12" s="19" t="s">
        <v>18</v>
      </c>
      <c r="G12" s="19" t="s">
        <v>18</v>
      </c>
      <c r="H12" s="19">
        <f t="shared" si="3"/>
        <v>9246515.1999999993</v>
      </c>
      <c r="I12" s="19" t="s">
        <v>18</v>
      </c>
      <c r="J12" s="19" t="s">
        <v>18</v>
      </c>
      <c r="K12" s="19">
        <f t="shared" si="4"/>
        <v>9616375.8079999983</v>
      </c>
      <c r="N12" s="24"/>
    </row>
    <row r="13" spans="1:14" ht="89.25" customHeight="1">
      <c r="A13" s="15">
        <v>2</v>
      </c>
      <c r="B13" s="16" t="s">
        <v>21</v>
      </c>
      <c r="C13" s="17">
        <v>26683000</v>
      </c>
      <c r="D13" s="17">
        <v>1700000</v>
      </c>
      <c r="E13" s="19">
        <f>(C13-D13)+0.2*(C13-D13)</f>
        <v>29979600</v>
      </c>
      <c r="F13" s="19" t="s">
        <v>18</v>
      </c>
      <c r="G13" s="19" t="s">
        <v>18</v>
      </c>
      <c r="H13" s="19">
        <f>(SUM(E13)*4/100)+29979600</f>
        <v>31178784</v>
      </c>
      <c r="I13" s="19" t="s">
        <v>18</v>
      </c>
      <c r="J13" s="19" t="s">
        <v>18</v>
      </c>
      <c r="K13" s="19">
        <f>(SUM(H13)*4/100)+31178784</f>
        <v>32425935.359999999</v>
      </c>
    </row>
    <row r="14" spans="1:14" ht="33" customHeight="1">
      <c r="A14" s="28" t="s">
        <v>22</v>
      </c>
      <c r="B14" s="29"/>
      <c r="C14" s="8"/>
      <c r="D14" s="8"/>
      <c r="E14" s="9">
        <f>SUM(E8+E13)</f>
        <v>153116760</v>
      </c>
      <c r="F14" s="9"/>
      <c r="G14" s="9"/>
      <c r="H14" s="9">
        <f>SUM(H8+H13)</f>
        <v>153465655.65759999</v>
      </c>
      <c r="I14" s="9"/>
      <c r="J14" s="9"/>
      <c r="K14" s="9">
        <f>SUM(K8+K13)</f>
        <v>159887448.22950399</v>
      </c>
    </row>
    <row r="15" spans="1:14" ht="101.45" customHeight="1">
      <c r="A15" s="25">
        <v>1</v>
      </c>
      <c r="B15" s="26" t="s">
        <v>27</v>
      </c>
      <c r="C15" s="21" t="s">
        <v>18</v>
      </c>
      <c r="D15" s="10" t="s">
        <v>18</v>
      </c>
      <c r="E15" s="21">
        <f>(53500*102)+(53500*102)</f>
        <v>10914000</v>
      </c>
      <c r="F15" s="21" t="s">
        <v>18</v>
      </c>
      <c r="G15" s="21" t="s">
        <v>18</v>
      </c>
      <c r="H15" s="10">
        <f>SUM(E15*4/100)+E15</f>
        <v>11350560</v>
      </c>
      <c r="I15" s="10" t="s">
        <v>18</v>
      </c>
      <c r="J15" s="10" t="s">
        <v>18</v>
      </c>
      <c r="K15" s="10">
        <f>SUM(H15*4/100)+H15</f>
        <v>11804582.4</v>
      </c>
    </row>
  </sheetData>
  <mergeCells count="7">
    <mergeCell ref="A4:K4"/>
    <mergeCell ref="A14:B14"/>
    <mergeCell ref="A5:A6"/>
    <mergeCell ref="B5:B6"/>
    <mergeCell ref="C5:E5"/>
    <mergeCell ref="F5:H5"/>
    <mergeCell ref="I5:K5"/>
  </mergeCells>
  <pageMargins left="0.70866141732283472" right="0.70866141732283472" top="0.55118110236220474" bottom="0.55118110236220474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telicina</dc:creator>
  <cp:lastModifiedBy>minfin user</cp:lastModifiedBy>
  <cp:revision>10</cp:revision>
  <cp:lastPrinted>2024-10-22T08:23:31Z</cp:lastPrinted>
  <dcterms:created xsi:type="dcterms:W3CDTF">2024-10-19T08:50:38Z</dcterms:created>
  <dcterms:modified xsi:type="dcterms:W3CDTF">2024-10-22T08:23:32Z</dcterms:modified>
</cp:coreProperties>
</file>