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5" sheetId="1" r:id="rId1"/>
    <sheet name="СВОД-2026" sheetId="2" r:id="rId2"/>
    <sheet name="СВОД-2027" sheetId="3" r:id="rId3"/>
  </sheets>
  <definedNames>
    <definedName name="_xlnm.Print_Titles" localSheetId="0">'СВОД-2025'!$A:$B</definedName>
    <definedName name="_xlnm.Print_Titles" localSheetId="1">'СВОД-2026'!$A:$B</definedName>
    <definedName name="_xlnm.Print_Titles" localSheetId="2">'СВОД-2027'!$A:$B</definedName>
    <definedName name="_xlnm.Print_Area" localSheetId="0">'СВОД-2025'!$A$1:$AB$34</definedName>
    <definedName name="_xlnm.Print_Area" localSheetId="1">'СВОД-2026'!$A$1:$AB$33</definedName>
    <definedName name="_xlnm.Print_Area" localSheetId="2">'СВОД-2027'!$A$1:$AB$33</definedName>
  </definedNames>
  <calcPr calcId="152511"/>
</workbook>
</file>

<file path=xl/calcChain.xml><?xml version="1.0" encoding="utf-8"?>
<calcChain xmlns="http://schemas.openxmlformats.org/spreadsheetml/2006/main">
  <c r="N2" i="3"/>
  <c r="E34" i="1" l="1"/>
  <c r="F34"/>
  <c r="G34"/>
  <c r="M10" i="2" l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9"/>
  <c r="M10" i="3" l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9"/>
  <c r="I8" l="1"/>
  <c r="H9"/>
  <c r="AB3" l="1"/>
  <c r="AB3" i="1"/>
  <c r="V9" i="2" l="1"/>
  <c r="AB3"/>
  <c r="G10" i="3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G10" i="2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V33" i="3" l="1"/>
  <c r="R33"/>
  <c r="H33"/>
  <c r="F33"/>
  <c r="E33"/>
  <c r="D33"/>
  <c r="V32"/>
  <c r="R32"/>
  <c r="H32"/>
  <c r="F32"/>
  <c r="E32"/>
  <c r="D32"/>
  <c r="V31"/>
  <c r="R31"/>
  <c r="H31"/>
  <c r="F31"/>
  <c r="E31"/>
  <c r="D31"/>
  <c r="V30"/>
  <c r="R30"/>
  <c r="H30"/>
  <c r="F30"/>
  <c r="E30"/>
  <c r="D30"/>
  <c r="V29"/>
  <c r="R29"/>
  <c r="H29"/>
  <c r="F29"/>
  <c r="E29"/>
  <c r="D29"/>
  <c r="V28"/>
  <c r="R28"/>
  <c r="H28"/>
  <c r="F28"/>
  <c r="E28"/>
  <c r="D28"/>
  <c r="V27"/>
  <c r="R27"/>
  <c r="H27"/>
  <c r="F27"/>
  <c r="E27"/>
  <c r="D27"/>
  <c r="V26"/>
  <c r="R26"/>
  <c r="H26"/>
  <c r="F26"/>
  <c r="E26"/>
  <c r="D26"/>
  <c r="V25"/>
  <c r="R25"/>
  <c r="H25"/>
  <c r="F25"/>
  <c r="E25"/>
  <c r="D25"/>
  <c r="V24"/>
  <c r="R24"/>
  <c r="H24"/>
  <c r="F24"/>
  <c r="E24"/>
  <c r="D24"/>
  <c r="V23"/>
  <c r="R23"/>
  <c r="H23"/>
  <c r="F23"/>
  <c r="E23"/>
  <c r="D23"/>
  <c r="V22"/>
  <c r="R22"/>
  <c r="H22"/>
  <c r="F22"/>
  <c r="E22"/>
  <c r="D22"/>
  <c r="V21"/>
  <c r="R21"/>
  <c r="H21"/>
  <c r="F21"/>
  <c r="E21"/>
  <c r="D21"/>
  <c r="V20"/>
  <c r="R20"/>
  <c r="H20"/>
  <c r="F20"/>
  <c r="E20"/>
  <c r="D20"/>
  <c r="V19"/>
  <c r="R19"/>
  <c r="H19"/>
  <c r="F19"/>
  <c r="E19"/>
  <c r="D19"/>
  <c r="V18"/>
  <c r="R18"/>
  <c r="H18"/>
  <c r="F18"/>
  <c r="E18"/>
  <c r="D18"/>
  <c r="V17"/>
  <c r="R17"/>
  <c r="H17"/>
  <c r="F17"/>
  <c r="E17"/>
  <c r="D17"/>
  <c r="V16"/>
  <c r="R16"/>
  <c r="H16"/>
  <c r="F16"/>
  <c r="E16"/>
  <c r="D16"/>
  <c r="V15"/>
  <c r="R15"/>
  <c r="H15"/>
  <c r="F15"/>
  <c r="E15"/>
  <c r="D15"/>
  <c r="V14"/>
  <c r="R14"/>
  <c r="H14"/>
  <c r="F14"/>
  <c r="E14"/>
  <c r="D14"/>
  <c r="V13"/>
  <c r="R13"/>
  <c r="H13"/>
  <c r="F13"/>
  <c r="E13"/>
  <c r="D13"/>
  <c r="V12"/>
  <c r="R12"/>
  <c r="H12"/>
  <c r="F12"/>
  <c r="E12"/>
  <c r="D12"/>
  <c r="V11"/>
  <c r="R11"/>
  <c r="H11"/>
  <c r="F11"/>
  <c r="E11"/>
  <c r="D11"/>
  <c r="V10"/>
  <c r="R10"/>
  <c r="H10"/>
  <c r="F10"/>
  <c r="E10"/>
  <c r="D10"/>
  <c r="V9"/>
  <c r="R9"/>
  <c r="F9"/>
  <c r="E9"/>
  <c r="D9"/>
  <c r="AC8"/>
  <c r="AA8"/>
  <c r="Z8"/>
  <c r="Y8"/>
  <c r="X8"/>
  <c r="W8"/>
  <c r="U8"/>
  <c r="T8"/>
  <c r="S8"/>
  <c r="Q8"/>
  <c r="P8"/>
  <c r="O8"/>
  <c r="K8"/>
  <c r="J8"/>
  <c r="T8" i="2"/>
  <c r="S8"/>
  <c r="P8"/>
  <c r="V33"/>
  <c r="R33"/>
  <c r="H33"/>
  <c r="F33"/>
  <c r="E33"/>
  <c r="D33"/>
  <c r="V32"/>
  <c r="R32"/>
  <c r="H32"/>
  <c r="F32"/>
  <c r="E32"/>
  <c r="D32"/>
  <c r="V31"/>
  <c r="R31"/>
  <c r="H31"/>
  <c r="F31"/>
  <c r="E31"/>
  <c r="D31"/>
  <c r="V30"/>
  <c r="R30"/>
  <c r="H30"/>
  <c r="F30"/>
  <c r="E30"/>
  <c r="D30"/>
  <c r="V29"/>
  <c r="R29"/>
  <c r="H29"/>
  <c r="F29"/>
  <c r="E29"/>
  <c r="D29"/>
  <c r="C29" s="1"/>
  <c r="V28"/>
  <c r="R28"/>
  <c r="H28"/>
  <c r="F28"/>
  <c r="E28"/>
  <c r="D28"/>
  <c r="V27"/>
  <c r="R27"/>
  <c r="H27"/>
  <c r="F27"/>
  <c r="E27"/>
  <c r="D27"/>
  <c r="V26"/>
  <c r="R26"/>
  <c r="H26"/>
  <c r="F26"/>
  <c r="E26"/>
  <c r="D26"/>
  <c r="V25"/>
  <c r="R25"/>
  <c r="H25"/>
  <c r="F25"/>
  <c r="E25"/>
  <c r="D25"/>
  <c r="V24"/>
  <c r="R24"/>
  <c r="H24"/>
  <c r="F24"/>
  <c r="E24"/>
  <c r="D24"/>
  <c r="V23"/>
  <c r="R23"/>
  <c r="L8"/>
  <c r="H23"/>
  <c r="F23"/>
  <c r="E23"/>
  <c r="D23"/>
  <c r="V22"/>
  <c r="R22"/>
  <c r="H22"/>
  <c r="F22"/>
  <c r="E22"/>
  <c r="D22"/>
  <c r="V21"/>
  <c r="R21"/>
  <c r="H21"/>
  <c r="F21"/>
  <c r="E21"/>
  <c r="D21"/>
  <c r="V20"/>
  <c r="R20"/>
  <c r="H20"/>
  <c r="F20"/>
  <c r="E20"/>
  <c r="D20"/>
  <c r="V19"/>
  <c r="R19"/>
  <c r="H19"/>
  <c r="F19"/>
  <c r="E19"/>
  <c r="D19"/>
  <c r="V18"/>
  <c r="R18"/>
  <c r="H18"/>
  <c r="F18"/>
  <c r="E18"/>
  <c r="D18"/>
  <c r="V17"/>
  <c r="R17"/>
  <c r="H17"/>
  <c r="F17"/>
  <c r="E17"/>
  <c r="D17"/>
  <c r="V16"/>
  <c r="R16"/>
  <c r="H16"/>
  <c r="F16"/>
  <c r="E16"/>
  <c r="D16"/>
  <c r="V15"/>
  <c r="R15"/>
  <c r="H15"/>
  <c r="F15"/>
  <c r="E15"/>
  <c r="D15"/>
  <c r="V14"/>
  <c r="R14"/>
  <c r="H14"/>
  <c r="F14"/>
  <c r="E14"/>
  <c r="D14"/>
  <c r="V13"/>
  <c r="R13"/>
  <c r="H13"/>
  <c r="F13"/>
  <c r="E13"/>
  <c r="D13"/>
  <c r="V12"/>
  <c r="R12"/>
  <c r="H12"/>
  <c r="F12"/>
  <c r="E12"/>
  <c r="D12"/>
  <c r="V11"/>
  <c r="R11"/>
  <c r="H11"/>
  <c r="F11"/>
  <c r="E11"/>
  <c r="D11"/>
  <c r="V10"/>
  <c r="R10"/>
  <c r="H10"/>
  <c r="F10"/>
  <c r="E10"/>
  <c r="D10"/>
  <c r="R9"/>
  <c r="H9"/>
  <c r="F9"/>
  <c r="E9"/>
  <c r="D9"/>
  <c r="C9" s="1"/>
  <c r="AC8"/>
  <c r="AA8"/>
  <c r="Z8"/>
  <c r="Y8"/>
  <c r="X8"/>
  <c r="W8"/>
  <c r="U8"/>
  <c r="Q8"/>
  <c r="K8"/>
  <c r="J8"/>
  <c r="I8"/>
  <c r="M8" l="1"/>
  <c r="C33"/>
  <c r="C27" i="3"/>
  <c r="AB27" s="1"/>
  <c r="C29"/>
  <c r="AB29" s="1"/>
  <c r="C33"/>
  <c r="R8"/>
  <c r="H8"/>
  <c r="C25"/>
  <c r="AB25" s="1"/>
  <c r="C10"/>
  <c r="AB10" s="1"/>
  <c r="C14"/>
  <c r="C18"/>
  <c r="C22"/>
  <c r="C32"/>
  <c r="C9"/>
  <c r="AB9" s="1"/>
  <c r="C13"/>
  <c r="C17"/>
  <c r="AB17" s="1"/>
  <c r="C21"/>
  <c r="C12"/>
  <c r="AB12" s="1"/>
  <c r="C16"/>
  <c r="C20"/>
  <c r="AB20" s="1"/>
  <c r="C31"/>
  <c r="F8"/>
  <c r="V8"/>
  <c r="C11"/>
  <c r="AB11" s="1"/>
  <c r="C15"/>
  <c r="C19"/>
  <c r="AB19" s="1"/>
  <c r="C23"/>
  <c r="C24"/>
  <c r="C30"/>
  <c r="E8"/>
  <c r="C28" i="2"/>
  <c r="AD28" s="1"/>
  <c r="C22"/>
  <c r="AB22" s="1"/>
  <c r="C25"/>
  <c r="AB25" s="1"/>
  <c r="E8"/>
  <c r="R8"/>
  <c r="C32"/>
  <c r="AD32" s="1"/>
  <c r="C12"/>
  <c r="AB12" s="1"/>
  <c r="C26"/>
  <c r="AB26" s="1"/>
  <c r="C14"/>
  <c r="AB14" s="1"/>
  <c r="C18"/>
  <c r="AB18" s="1"/>
  <c r="C24"/>
  <c r="AD24" s="1"/>
  <c r="C16"/>
  <c r="AB16" s="1"/>
  <c r="C20"/>
  <c r="C23"/>
  <c r="AD23" s="1"/>
  <c r="C10"/>
  <c r="C31"/>
  <c r="AD31" s="1"/>
  <c r="C21"/>
  <c r="AB21" s="1"/>
  <c r="C15"/>
  <c r="AB15" s="1"/>
  <c r="C26" i="3"/>
  <c r="AB26" s="1"/>
  <c r="C28"/>
  <c r="AD19"/>
  <c r="AD29"/>
  <c r="D8"/>
  <c r="L8"/>
  <c r="G8" s="1"/>
  <c r="M8"/>
  <c r="N8"/>
  <c r="C11" i="2"/>
  <c r="AD11" s="1"/>
  <c r="C17"/>
  <c r="AD17" s="1"/>
  <c r="C13"/>
  <c r="AB13" s="1"/>
  <c r="C19"/>
  <c r="AD19" s="1"/>
  <c r="C27"/>
  <c r="AB27" s="1"/>
  <c r="C30"/>
  <c r="AD30" s="1"/>
  <c r="G8"/>
  <c r="AB29"/>
  <c r="AD29"/>
  <c r="AB33"/>
  <c r="AD33"/>
  <c r="F8"/>
  <c r="V8"/>
  <c r="H8"/>
  <c r="AD16"/>
  <c r="N8"/>
  <c r="N2" s="1"/>
  <c r="O8"/>
  <c r="D9" i="1"/>
  <c r="C9" s="1"/>
  <c r="AD13" i="3" l="1"/>
  <c r="AB13"/>
  <c r="AD14"/>
  <c r="AB14"/>
  <c r="AD30"/>
  <c r="AB30"/>
  <c r="AD31"/>
  <c r="AB31"/>
  <c r="AD32"/>
  <c r="AB32"/>
  <c r="AD33"/>
  <c r="AB33"/>
  <c r="AD22"/>
  <c r="AB22"/>
  <c r="AD16"/>
  <c r="AB16"/>
  <c r="AD18"/>
  <c r="AB18"/>
  <c r="AD23"/>
  <c r="AB23"/>
  <c r="AD28"/>
  <c r="AB28"/>
  <c r="AD24"/>
  <c r="AB24"/>
  <c r="AD15"/>
  <c r="AB15"/>
  <c r="AD21"/>
  <c r="AB21"/>
  <c r="AD22" i="2"/>
  <c r="AB28"/>
  <c r="AD14"/>
  <c r="AD9" i="3"/>
  <c r="AD27"/>
  <c r="AD12"/>
  <c r="AD17"/>
  <c r="AD20"/>
  <c r="AD26"/>
  <c r="AD25"/>
  <c r="AD10"/>
  <c r="AD11"/>
  <c r="AB23" i="2"/>
  <c r="AB32"/>
  <c r="AD26"/>
  <c r="AD25"/>
  <c r="AB31"/>
  <c r="AB17"/>
  <c r="AD15"/>
  <c r="AD21"/>
  <c r="AD18"/>
  <c r="AD12"/>
  <c r="AD13"/>
  <c r="AB24"/>
  <c r="AB10"/>
  <c r="AD10"/>
  <c r="AB11"/>
  <c r="AB20"/>
  <c r="AD20"/>
  <c r="AB30"/>
  <c r="AB19"/>
  <c r="AD27"/>
  <c r="D8"/>
  <c r="AD9"/>
  <c r="AB9"/>
  <c r="C8" l="1"/>
  <c r="AB8"/>
  <c r="AB8" i="3"/>
  <c r="C8"/>
  <c r="D11" i="1"/>
  <c r="H9"/>
  <c r="M9"/>
  <c r="H10" l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W8"/>
  <c r="X8"/>
  <c r="Y8"/>
  <c r="Z8"/>
  <c r="AA8"/>
  <c r="AC8" l="1"/>
  <c r="V10" l="1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V8" l="1"/>
  <c r="U34" l="1"/>
  <c r="U8" s="1"/>
  <c r="T34"/>
  <c r="T8" s="1"/>
  <c r="S34"/>
  <c r="Q34"/>
  <c r="Q8" s="1"/>
  <c r="P34"/>
  <c r="P8" s="1"/>
  <c r="O34"/>
  <c r="O8" s="1"/>
  <c r="N34"/>
  <c r="N8" s="1"/>
  <c r="J8"/>
  <c r="H34" l="1"/>
  <c r="L8"/>
  <c r="R34"/>
  <c r="R8" s="1"/>
  <c r="S8"/>
  <c r="M34"/>
  <c r="D13"/>
  <c r="D15"/>
  <c r="D17"/>
  <c r="D19"/>
  <c r="C19" s="1"/>
  <c r="AD19" s="1"/>
  <c r="D21"/>
  <c r="D23"/>
  <c r="C23" s="1"/>
  <c r="AD23" s="1"/>
  <c r="D25"/>
  <c r="D27"/>
  <c r="C27" s="1"/>
  <c r="AD27" s="1"/>
  <c r="D29"/>
  <c r="D31"/>
  <c r="C31" s="1"/>
  <c r="AD31" s="1"/>
  <c r="D33"/>
  <c r="C11"/>
  <c r="AD11" s="1"/>
  <c r="D10"/>
  <c r="D12"/>
  <c r="D14"/>
  <c r="D16"/>
  <c r="D18"/>
  <c r="C18" s="1"/>
  <c r="AD18" s="1"/>
  <c r="D20"/>
  <c r="D22"/>
  <c r="D24"/>
  <c r="D26"/>
  <c r="D28"/>
  <c r="D30"/>
  <c r="D32"/>
  <c r="D34"/>
  <c r="C30" l="1"/>
  <c r="AD30" s="1"/>
  <c r="C20"/>
  <c r="AD20" s="1"/>
  <c r="C28"/>
  <c r="AD28" s="1"/>
  <c r="C24"/>
  <c r="AD24" s="1"/>
  <c r="C14"/>
  <c r="AD14" s="1"/>
  <c r="C17"/>
  <c r="AD17" s="1"/>
  <c r="C16"/>
  <c r="AD16" s="1"/>
  <c r="C12"/>
  <c r="AD12" s="1"/>
  <c r="C22"/>
  <c r="AD22" s="1"/>
  <c r="C32"/>
  <c r="AD32" s="1"/>
  <c r="AB19"/>
  <c r="AB11"/>
  <c r="AB23"/>
  <c r="AB28"/>
  <c r="AB24"/>
  <c r="AB18"/>
  <c r="AB27"/>
  <c r="C29"/>
  <c r="C13"/>
  <c r="C33"/>
  <c r="AB30"/>
  <c r="C21"/>
  <c r="C15"/>
  <c r="C34"/>
  <c r="AB34" s="1"/>
  <c r="C26"/>
  <c r="C10"/>
  <c r="AB20"/>
  <c r="AB31"/>
  <c r="C25"/>
  <c r="AB14" l="1"/>
  <c r="AB16"/>
  <c r="AB12"/>
  <c r="AB17"/>
  <c r="AB32"/>
  <c r="AB22"/>
  <c r="AD34"/>
  <c r="AD10"/>
  <c r="AB10"/>
  <c r="AD25"/>
  <c r="AB25"/>
  <c r="AD15"/>
  <c r="AB15"/>
  <c r="AD13"/>
  <c r="AB13"/>
  <c r="AD26"/>
  <c r="AB26"/>
  <c r="AD29"/>
  <c r="AB29"/>
  <c r="AD21"/>
  <c r="AB21"/>
  <c r="C8"/>
  <c r="AD33"/>
  <c r="AB33"/>
  <c r="K8"/>
  <c r="E8"/>
  <c r="H8"/>
  <c r="M8"/>
  <c r="G8"/>
  <c r="I8"/>
  <c r="F8"/>
  <c r="D8"/>
  <c r="AD9" l="1"/>
  <c r="AB9"/>
  <c r="AB8" l="1"/>
</calcChain>
</file>

<file path=xl/sharedStrings.xml><?xml version="1.0" encoding="utf-8"?>
<sst xmlns="http://schemas.openxmlformats.org/spreadsheetml/2006/main" count="338" uniqueCount="75">
  <si>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</si>
  <si>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</si>
  <si>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</si>
  <si>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</si>
  <si>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</si>
  <si>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</si>
  <si>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</si>
  <si>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</si>
  <si>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</si>
  <si>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</si>
  <si>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</si>
  <si>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</si>
  <si>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</si>
  <si>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</si>
  <si>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1.03</t>
  </si>
  <si>
    <t>1.04</t>
  </si>
  <si>
    <t>1.05</t>
  </si>
  <si>
    <t>1.06</t>
  </si>
  <si>
    <t>1.07</t>
  </si>
  <si>
    <t>1.08</t>
  </si>
  <si>
    <t>1.09</t>
  </si>
  <si>
    <t>МО "Ленский муниципальный район"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</si>
  <si>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</si>
  <si>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</si>
  <si>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</si>
  <si>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</si>
  <si>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</si>
  <si>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</si>
  <si>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</si>
  <si>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</si>
  <si>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</si>
  <si>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</si>
  <si>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</si>
  <si>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</si>
  <si>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</si>
  <si>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</si>
  <si>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</si>
  <si>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</si>
  <si>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</si>
  <si>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</si>
  <si>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</si>
  <si>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</si>
  <si>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</si>
  <si>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</si>
  <si>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</si>
  <si>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</si>
  <si>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</si>
  <si>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</si>
  <si>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</si>
  <si>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</si>
  <si>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</si>
  <si>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</si>
  <si>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Объем субвенций на общее образование (руб.)</t>
  </si>
  <si>
    <t>Нераспределенный остаток</t>
  </si>
  <si>
    <t>Свод 2025 год</t>
  </si>
  <si>
    <t>Распределение субвенций бюджетам муниципальных образований Архангельской области на реализацию образовательных программ на 2025 год</t>
  </si>
  <si>
    <t>Свод 2026 год</t>
  </si>
  <si>
    <t>Распределение субвенций бюджетам муниципальных образований Архангельской области на реализацию образовательных программ на 2026 год</t>
  </si>
  <si>
    <t>Свод 2027 год</t>
  </si>
  <si>
    <t>Распределение субвенций бюджетам муниципальных образований Архангельской области на реализацию образовательных программ на 2027 год</t>
  </si>
  <si>
    <t>МО "Верхнетоемский муниципальный округ"</t>
  </si>
  <si>
    <t>МО "Виноградовский муниципальный округ"</t>
  </si>
  <si>
    <t>МО "Коношский муниципальный округ"</t>
  </si>
  <si>
    <t>МО "Котласский муниципальный округ"</t>
  </si>
  <si>
    <t>МО "Красноборский муниципальный округ"</t>
  </si>
  <si>
    <t>МО "Лешуконский муниципальный округ"</t>
  </si>
  <si>
    <t>МО "Мезенский муниципальный округ"</t>
  </si>
  <si>
    <t>МО "Няндомский муниципальный округ"</t>
  </si>
  <si>
    <t>МО "Онежский муниципальный округ"</t>
  </si>
  <si>
    <t>МО "Пинежский муниципальный округ"</t>
  </si>
  <si>
    <t>МО "Плесецкий муниципальный округ"</t>
  </si>
  <si>
    <t>МО "Приморский муниципальный округ"</t>
  </si>
  <si>
    <t>МО "Устьянский муниципальный округ"</t>
  </si>
  <si>
    <t>МО "Холмогорский муниципальный округ"</t>
  </si>
  <si>
    <t>МО "Шенкурский муниципальный округ"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</si>
</sst>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  <numFmt numFmtId="167" formatCode="#,##0_ ;\-#,##0\ "/>
  </numFmts>
  <fonts count="11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166" fontId="8" fillId="2" borderId="6" xfId="0" applyNumberFormat="1" applyFont="1" applyFill="1" applyBorder="1" applyAlignment="1" applyProtection="1">
      <alignment horizontal="center" vertical="center"/>
      <protection locked="0"/>
    </xf>
    <xf numFmtId="167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24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4"/>
  <sheetViews>
    <sheetView tabSelected="1" view="pageBreakPreview" zoomScale="75" zoomScaleSheetLayoutView="75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2" sqref="A2"/>
    </sheetView>
  </sheetViews>
  <sheetFormatPr defaultRowHeight="15"/>
  <cols>
    <col min="1" max="1" width="7.42578125" style="2" customWidth="1"/>
    <col min="2" max="2" width="23.8554687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8" t="s">
        <v>55</v>
      </c>
      <c r="D1" s="28"/>
      <c r="E1" s="28"/>
      <c r="F1" s="28"/>
      <c r="G1" s="28"/>
      <c r="H1" s="28"/>
      <c r="I1" s="28"/>
      <c r="J1" s="28"/>
      <c r="K1" s="2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54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21"/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9" t="s">
        <v>0</v>
      </c>
      <c r="B3" s="29"/>
      <c r="C3" s="33" t="s">
        <v>48</v>
      </c>
      <c r="D3" s="34"/>
      <c r="E3" s="34"/>
      <c r="F3" s="34"/>
      <c r="G3" s="35"/>
      <c r="H3" s="33" t="s">
        <v>52</v>
      </c>
      <c r="I3" s="34"/>
      <c r="J3" s="34"/>
      <c r="K3" s="34"/>
      <c r="L3" s="35"/>
      <c r="M3" s="40" t="s">
        <v>49</v>
      </c>
      <c r="N3" s="40"/>
      <c r="O3" s="40"/>
      <c r="P3" s="40"/>
      <c r="Q3" s="40"/>
      <c r="R3" s="40" t="s">
        <v>50</v>
      </c>
      <c r="S3" s="40"/>
      <c r="T3" s="40"/>
      <c r="U3" s="40"/>
      <c r="V3" s="39" t="s">
        <v>51</v>
      </c>
      <c r="W3" s="39"/>
      <c r="X3" s="39"/>
      <c r="Y3" s="39"/>
      <c r="Z3" s="41" t="s">
        <v>45</v>
      </c>
      <c r="AA3" s="32" t="s">
        <v>1</v>
      </c>
      <c r="AB3" s="32" t="str">
        <f>CONCATENATE("Итого общий размер субвенции на ","2025"," год, тыс. рублей")</f>
        <v>Итого общий размер субвенции на 2025 год, тыс. рублей</v>
      </c>
    </row>
    <row r="4" spans="1:30">
      <c r="A4" s="29"/>
      <c r="B4" s="29"/>
      <c r="C4" s="36"/>
      <c r="D4" s="37"/>
      <c r="E4" s="37"/>
      <c r="F4" s="37"/>
      <c r="G4" s="38"/>
      <c r="H4" s="36"/>
      <c r="I4" s="37"/>
      <c r="J4" s="37"/>
      <c r="K4" s="37"/>
      <c r="L4" s="38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42"/>
      <c r="AA4" s="32"/>
      <c r="AB4" s="32"/>
    </row>
    <row r="5" spans="1:30" ht="25.5">
      <c r="A5" s="29"/>
      <c r="B5" s="29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2"/>
      <c r="AB5" s="32"/>
    </row>
    <row r="6" spans="1:30">
      <c r="A6" s="31">
        <v>1</v>
      </c>
      <c r="B6" s="31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1"/>
      <c r="B7" s="31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30" t="s">
        <v>10</v>
      </c>
      <c r="B8" s="30"/>
      <c r="C8" s="25">
        <f>SUM(C9:C34)</f>
        <v>21853534000</v>
      </c>
      <c r="D8" s="7">
        <f t="shared" ref="D8:AB8" si="0">SUM(D9:D34)</f>
        <v>21538695219.891151</v>
      </c>
      <c r="E8" s="7">
        <f t="shared" si="0"/>
        <v>137304912</v>
      </c>
      <c r="F8" s="7">
        <f t="shared" si="0"/>
        <v>8360610</v>
      </c>
      <c r="G8" s="7">
        <f t="shared" si="0"/>
        <v>169173206</v>
      </c>
      <c r="H8" s="25">
        <f>SUM(H9:H34)</f>
        <v>12023005408</v>
      </c>
      <c r="I8" s="25">
        <f t="shared" si="0"/>
        <v>11760036139</v>
      </c>
      <c r="J8" s="25">
        <f t="shared" si="0"/>
        <v>90692406</v>
      </c>
      <c r="K8" s="25">
        <f t="shared" si="0"/>
        <v>4981219</v>
      </c>
      <c r="L8" s="25">
        <f t="shared" si="0"/>
        <v>167295644</v>
      </c>
      <c r="M8" s="25">
        <f t="shared" si="0"/>
        <v>354064111</v>
      </c>
      <c r="N8" s="25">
        <f>SUM(N9:N34)</f>
        <v>351071944</v>
      </c>
      <c r="O8" s="25">
        <f t="shared" si="0"/>
        <v>1062990</v>
      </c>
      <c r="P8" s="25">
        <f t="shared" si="0"/>
        <v>51615</v>
      </c>
      <c r="Q8" s="25">
        <f t="shared" si="0"/>
        <v>1877562</v>
      </c>
      <c r="R8" s="25">
        <f t="shared" si="0"/>
        <v>592438172</v>
      </c>
      <c r="S8" s="25">
        <f t="shared" si="0"/>
        <v>566785505</v>
      </c>
      <c r="T8" s="25">
        <f t="shared" si="0"/>
        <v>24294915</v>
      </c>
      <c r="U8" s="25">
        <f t="shared" si="0"/>
        <v>1357752</v>
      </c>
      <c r="V8" s="25">
        <f t="shared" si="0"/>
        <v>8116985720</v>
      </c>
      <c r="W8" s="25">
        <f t="shared" si="0"/>
        <v>8093761095</v>
      </c>
      <c r="X8" s="25">
        <f t="shared" si="0"/>
        <v>21254601</v>
      </c>
      <c r="Y8" s="25">
        <f t="shared" si="0"/>
        <v>1970024</v>
      </c>
      <c r="Z8" s="26">
        <f t="shared" si="0"/>
        <v>767040536.89115262</v>
      </c>
      <c r="AA8" s="7">
        <f t="shared" si="0"/>
        <v>0</v>
      </c>
      <c r="AB8" s="18">
        <f t="shared" si="0"/>
        <v>21853533.999999996</v>
      </c>
      <c r="AC8" s="8">
        <f t="shared" ref="AC8" si="1">SUM(AC9:AC48)</f>
        <v>15416591700</v>
      </c>
    </row>
    <row r="9" spans="1:30" ht="30">
      <c r="A9" s="6" t="s">
        <v>11</v>
      </c>
      <c r="B9" s="12" t="s">
        <v>12</v>
      </c>
      <c r="C9" s="9">
        <f>ROUND(D9+E9+F9+G9,-2)</f>
        <v>1054101800</v>
      </c>
      <c r="D9" s="9">
        <f t="shared" ref="D9:D34" si="2">I9 + N9 + S9 + W9+Z9</f>
        <v>1054101810.124205</v>
      </c>
      <c r="E9" s="9"/>
      <c r="F9" s="9"/>
      <c r="G9" s="9"/>
      <c r="H9" s="9">
        <f>I9+J9+K9+L9</f>
        <v>600936260</v>
      </c>
      <c r="I9" s="9">
        <v>586550733</v>
      </c>
      <c r="J9" s="9">
        <v>6346243</v>
      </c>
      <c r="K9" s="9">
        <v>238596</v>
      </c>
      <c r="L9" s="9">
        <v>7800688</v>
      </c>
      <c r="M9" s="9">
        <f t="shared" ref="M9:M33" si="3">N9+O9+P9+Q9</f>
        <v>14690114</v>
      </c>
      <c r="N9" s="9">
        <v>14557247</v>
      </c>
      <c r="O9" s="9">
        <v>46482</v>
      </c>
      <c r="P9" s="9">
        <v>2257</v>
      </c>
      <c r="Q9" s="9">
        <v>84128</v>
      </c>
      <c r="R9" s="9">
        <f>S9+T9+U9</f>
        <v>4725200</v>
      </c>
      <c r="S9" s="9">
        <v>4594400</v>
      </c>
      <c r="T9" s="9">
        <v>119700</v>
      </c>
      <c r="U9" s="9">
        <v>11100</v>
      </c>
      <c r="V9" s="9">
        <f>W9+X9+Y9</f>
        <v>416113225</v>
      </c>
      <c r="W9" s="9">
        <v>415154469</v>
      </c>
      <c r="X9" s="9">
        <v>877425</v>
      </c>
      <c r="Y9" s="9">
        <v>81331</v>
      </c>
      <c r="Z9" s="9">
        <v>33244961.124204963</v>
      </c>
      <c r="AA9" s="9"/>
      <c r="AB9" s="19">
        <f t="shared" ref="AB9:AB34" si="4">ROUND(C9 / 1000,1) + AA9</f>
        <v>1054101.8</v>
      </c>
      <c r="AC9" s="2">
        <v>755473700</v>
      </c>
      <c r="AD9" s="11">
        <f t="shared" ref="AD9:AD34" si="5">AC9-C9</f>
        <v>-298628100</v>
      </c>
    </row>
    <row r="10" spans="1:30" ht="30">
      <c r="A10" s="6" t="s">
        <v>13</v>
      </c>
      <c r="B10" s="12" t="s">
        <v>60</v>
      </c>
      <c r="C10" s="9">
        <f t="shared" ref="C10:C34" si="6">ROUND(D10+E10+F10+G10,-2)</f>
        <v>358066600</v>
      </c>
      <c r="D10" s="9">
        <f t="shared" si="2"/>
        <v>358066595.6645844</v>
      </c>
      <c r="E10" s="9"/>
      <c r="F10" s="9"/>
      <c r="G10" s="9"/>
      <c r="H10" s="9">
        <f t="shared" ref="H10:H34" si="7">I10+J10+K10+L10</f>
        <v>290652918</v>
      </c>
      <c r="I10" s="9">
        <v>286877745</v>
      </c>
      <c r="J10" s="9">
        <v>2220791</v>
      </c>
      <c r="K10" s="9">
        <v>76772</v>
      </c>
      <c r="L10" s="9">
        <v>1477610</v>
      </c>
      <c r="M10" s="9">
        <f t="shared" si="3"/>
        <v>2701769</v>
      </c>
      <c r="N10" s="9">
        <v>2684489</v>
      </c>
      <c r="O10" s="9">
        <v>6096</v>
      </c>
      <c r="P10" s="9">
        <v>296</v>
      </c>
      <c r="Q10" s="9">
        <v>10888</v>
      </c>
      <c r="R10" s="9">
        <f t="shared" ref="R10:R34" si="8">S10+T10+U10</f>
        <v>0</v>
      </c>
      <c r="S10" s="9">
        <v>0</v>
      </c>
      <c r="T10" s="9">
        <v>0</v>
      </c>
      <c r="U10" s="9">
        <v>0</v>
      </c>
      <c r="V10" s="9">
        <f t="shared" ref="V10:V34" si="9">W10+X10+Y10</f>
        <v>60453711</v>
      </c>
      <c r="W10" s="9">
        <v>60261885</v>
      </c>
      <c r="X10" s="9">
        <v>175602</v>
      </c>
      <c r="Y10" s="9">
        <v>16224</v>
      </c>
      <c r="Z10" s="9">
        <v>8242476.6645844094</v>
      </c>
      <c r="AA10" s="9"/>
      <c r="AB10" s="19">
        <f t="shared" si="4"/>
        <v>358066.6</v>
      </c>
      <c r="AC10" s="2">
        <v>268805500</v>
      </c>
      <c r="AD10" s="11">
        <f t="shared" si="5"/>
        <v>-89261100</v>
      </c>
    </row>
    <row r="11" spans="1:30" s="16" customFormat="1" ht="30">
      <c r="A11" s="13" t="s">
        <v>14</v>
      </c>
      <c r="B11" s="24" t="s">
        <v>46</v>
      </c>
      <c r="C11" s="9">
        <f t="shared" si="6"/>
        <v>262440900</v>
      </c>
      <c r="D11" s="15">
        <f t="shared" si="2"/>
        <v>262440903.76754159</v>
      </c>
      <c r="E11" s="15"/>
      <c r="F11" s="15"/>
      <c r="G11" s="15"/>
      <c r="H11" s="15">
        <f t="shared" si="7"/>
        <v>182423443</v>
      </c>
      <c r="I11" s="15">
        <v>179449577</v>
      </c>
      <c r="J11" s="15">
        <v>1549026</v>
      </c>
      <c r="K11" s="15">
        <v>48632</v>
      </c>
      <c r="L11" s="15">
        <v>1376208</v>
      </c>
      <c r="M11" s="15">
        <f t="shared" si="3"/>
        <v>4002450</v>
      </c>
      <c r="N11" s="15">
        <v>3977924</v>
      </c>
      <c r="O11" s="15">
        <v>9144</v>
      </c>
      <c r="P11" s="15">
        <v>444</v>
      </c>
      <c r="Q11" s="15">
        <v>14938</v>
      </c>
      <c r="R11" s="15">
        <f t="shared" si="8"/>
        <v>12758875</v>
      </c>
      <c r="S11" s="15">
        <v>12344675</v>
      </c>
      <c r="T11" s="15">
        <v>379050</v>
      </c>
      <c r="U11" s="15">
        <v>35150</v>
      </c>
      <c r="V11" s="15">
        <f t="shared" si="9"/>
        <v>59691105</v>
      </c>
      <c r="W11" s="15">
        <v>59498405</v>
      </c>
      <c r="X11" s="15">
        <v>176394</v>
      </c>
      <c r="Y11" s="15">
        <v>16306</v>
      </c>
      <c r="Z11" s="15">
        <v>7170322.7675415985</v>
      </c>
      <c r="AA11" s="15"/>
      <c r="AB11" s="20">
        <f t="shared" si="4"/>
        <v>262440.90000000002</v>
      </c>
      <c r="AC11" s="16">
        <v>198452200</v>
      </c>
      <c r="AD11" s="17">
        <f t="shared" si="5"/>
        <v>-63988700</v>
      </c>
    </row>
    <row r="12" spans="1:30" ht="30">
      <c r="A12" s="6" t="s">
        <v>15</v>
      </c>
      <c r="B12" s="12" t="s">
        <v>61</v>
      </c>
      <c r="C12" s="9">
        <f t="shared" si="6"/>
        <v>345329600</v>
      </c>
      <c r="D12" s="9">
        <f t="shared" si="2"/>
        <v>345329572.14038932</v>
      </c>
      <c r="E12" s="9"/>
      <c r="F12" s="9"/>
      <c r="G12" s="9"/>
      <c r="H12" s="9">
        <f t="shared" si="7"/>
        <v>242874862</v>
      </c>
      <c r="I12" s="9">
        <v>238724953</v>
      </c>
      <c r="J12" s="9">
        <v>2055084</v>
      </c>
      <c r="K12" s="9">
        <v>63345</v>
      </c>
      <c r="L12" s="9">
        <v>2031480</v>
      </c>
      <c r="M12" s="9">
        <f t="shared" si="3"/>
        <v>4494380</v>
      </c>
      <c r="N12" s="9">
        <v>4466013</v>
      </c>
      <c r="O12" s="9">
        <v>9906</v>
      </c>
      <c r="P12" s="9">
        <v>481</v>
      </c>
      <c r="Q12" s="9">
        <v>17980</v>
      </c>
      <c r="R12" s="9">
        <f t="shared" si="8"/>
        <v>0</v>
      </c>
      <c r="S12" s="9">
        <v>0</v>
      </c>
      <c r="T12" s="9">
        <v>0</v>
      </c>
      <c r="U12" s="9">
        <v>0</v>
      </c>
      <c r="V12" s="9">
        <f t="shared" si="9"/>
        <v>92274519</v>
      </c>
      <c r="W12" s="9">
        <v>91965407</v>
      </c>
      <c r="X12" s="9">
        <v>282927</v>
      </c>
      <c r="Y12" s="9">
        <v>26185</v>
      </c>
      <c r="Z12" s="9">
        <v>10173199.140389312</v>
      </c>
      <c r="AA12" s="9"/>
      <c r="AB12" s="19">
        <f t="shared" si="4"/>
        <v>345329.6</v>
      </c>
      <c r="AC12" s="2">
        <v>261237900</v>
      </c>
      <c r="AD12" s="11">
        <f t="shared" si="5"/>
        <v>-84091700</v>
      </c>
    </row>
    <row r="13" spans="1:30" ht="30">
      <c r="A13" s="6" t="s">
        <v>16</v>
      </c>
      <c r="B13" s="12" t="s">
        <v>47</v>
      </c>
      <c r="C13" s="9">
        <f t="shared" si="6"/>
        <v>408892800</v>
      </c>
      <c r="D13" s="9">
        <f t="shared" si="2"/>
        <v>408892840.20064962</v>
      </c>
      <c r="E13" s="9"/>
      <c r="F13" s="9"/>
      <c r="G13" s="9"/>
      <c r="H13" s="9">
        <f t="shared" si="7"/>
        <v>272936372</v>
      </c>
      <c r="I13" s="9">
        <v>267375064</v>
      </c>
      <c r="J13" s="9">
        <v>2743024</v>
      </c>
      <c r="K13" s="9">
        <v>95410</v>
      </c>
      <c r="L13" s="9">
        <v>2722874</v>
      </c>
      <c r="M13" s="9">
        <f t="shared" si="3"/>
        <v>15917392</v>
      </c>
      <c r="N13" s="9">
        <v>15796855</v>
      </c>
      <c r="O13" s="9">
        <v>43434</v>
      </c>
      <c r="P13" s="9">
        <v>2109</v>
      </c>
      <c r="Q13" s="9">
        <v>74994</v>
      </c>
      <c r="R13" s="9">
        <f t="shared" si="8"/>
        <v>0</v>
      </c>
      <c r="S13" s="9">
        <v>0</v>
      </c>
      <c r="T13" s="9">
        <v>0</v>
      </c>
      <c r="U13" s="9">
        <v>0</v>
      </c>
      <c r="V13" s="9">
        <f t="shared" si="9"/>
        <v>110338219</v>
      </c>
      <c r="W13" s="9">
        <v>109953676</v>
      </c>
      <c r="X13" s="9">
        <v>351945</v>
      </c>
      <c r="Y13" s="9">
        <v>32598</v>
      </c>
      <c r="Z13" s="9">
        <v>15767245.200649619</v>
      </c>
      <c r="AA13" s="9"/>
      <c r="AB13" s="19">
        <f t="shared" si="4"/>
        <v>408892.8</v>
      </c>
      <c r="AC13" s="2">
        <v>274608500</v>
      </c>
      <c r="AD13" s="11">
        <f t="shared" si="5"/>
        <v>-134284300</v>
      </c>
    </row>
    <row r="14" spans="1:30" ht="30">
      <c r="A14" s="6" t="s">
        <v>17</v>
      </c>
      <c r="B14" s="12" t="s">
        <v>62</v>
      </c>
      <c r="C14" s="9">
        <f t="shared" si="6"/>
        <v>443206800</v>
      </c>
      <c r="D14" s="9">
        <f t="shared" si="2"/>
        <v>443206751.7339713</v>
      </c>
      <c r="E14" s="9"/>
      <c r="F14" s="9"/>
      <c r="G14" s="9"/>
      <c r="H14" s="9">
        <f t="shared" si="7"/>
        <v>250985858</v>
      </c>
      <c r="I14" s="9">
        <v>245232335</v>
      </c>
      <c r="J14" s="9">
        <v>2590697</v>
      </c>
      <c r="K14" s="9">
        <v>103560</v>
      </c>
      <c r="L14" s="9">
        <v>3059266</v>
      </c>
      <c r="M14" s="9">
        <f t="shared" si="3"/>
        <v>15043642</v>
      </c>
      <c r="N14" s="9">
        <v>14928642</v>
      </c>
      <c r="O14" s="9">
        <v>41148</v>
      </c>
      <c r="P14" s="9">
        <v>1998</v>
      </c>
      <c r="Q14" s="9">
        <v>71854</v>
      </c>
      <c r="R14" s="9">
        <f t="shared" si="8"/>
        <v>0</v>
      </c>
      <c r="S14" s="9">
        <v>0</v>
      </c>
      <c r="T14" s="9">
        <v>0</v>
      </c>
      <c r="U14" s="9">
        <v>0</v>
      </c>
      <c r="V14" s="9">
        <f t="shared" si="9"/>
        <v>167574939</v>
      </c>
      <c r="W14" s="9">
        <v>167088381</v>
      </c>
      <c r="X14" s="9">
        <v>445338</v>
      </c>
      <c r="Y14" s="9">
        <v>41220</v>
      </c>
      <c r="Z14" s="9">
        <v>15957393.733971313</v>
      </c>
      <c r="AA14" s="9"/>
      <c r="AB14" s="19">
        <f t="shared" si="4"/>
        <v>443206.8</v>
      </c>
      <c r="AC14" s="2">
        <v>351380300</v>
      </c>
      <c r="AD14" s="11">
        <f t="shared" si="5"/>
        <v>-91826500</v>
      </c>
    </row>
    <row r="15" spans="1:30" ht="30">
      <c r="A15" s="6" t="s">
        <v>18</v>
      </c>
      <c r="B15" s="12" t="s">
        <v>63</v>
      </c>
      <c r="C15" s="9">
        <f t="shared" si="6"/>
        <v>331488400</v>
      </c>
      <c r="D15" s="9">
        <f t="shared" si="2"/>
        <v>331488410.031757</v>
      </c>
      <c r="E15" s="9"/>
      <c r="F15" s="9"/>
      <c r="G15" s="9"/>
      <c r="H15" s="9">
        <f t="shared" si="7"/>
        <v>213311739</v>
      </c>
      <c r="I15" s="9">
        <v>209014092</v>
      </c>
      <c r="J15" s="9">
        <v>2098073</v>
      </c>
      <c r="K15" s="9">
        <v>77450</v>
      </c>
      <c r="L15" s="9">
        <v>2122124</v>
      </c>
      <c r="M15" s="9">
        <f t="shared" si="3"/>
        <v>5525912</v>
      </c>
      <c r="N15" s="9">
        <v>5480757</v>
      </c>
      <c r="O15" s="9">
        <v>16002</v>
      </c>
      <c r="P15" s="9">
        <v>777</v>
      </c>
      <c r="Q15" s="9">
        <v>28376</v>
      </c>
      <c r="R15" s="9">
        <f t="shared" si="8"/>
        <v>35422263</v>
      </c>
      <c r="S15" s="9">
        <v>34419027</v>
      </c>
      <c r="T15" s="9">
        <v>918099</v>
      </c>
      <c r="U15" s="9">
        <v>85137</v>
      </c>
      <c r="V15" s="9">
        <f t="shared" si="9"/>
        <v>76016765</v>
      </c>
      <c r="W15" s="9">
        <v>75777405</v>
      </c>
      <c r="X15" s="9">
        <v>219063</v>
      </c>
      <c r="Y15" s="9">
        <v>20297</v>
      </c>
      <c r="Z15" s="9">
        <v>6797129.0317570046</v>
      </c>
      <c r="AA15" s="9"/>
      <c r="AB15" s="19">
        <f t="shared" si="4"/>
        <v>331488.40000000002</v>
      </c>
      <c r="AC15" s="2">
        <v>249015000</v>
      </c>
      <c r="AD15" s="11">
        <f t="shared" si="5"/>
        <v>-82473400</v>
      </c>
    </row>
    <row r="16" spans="1:30" ht="30">
      <c r="A16" s="6" t="s">
        <v>19</v>
      </c>
      <c r="B16" s="12" t="s">
        <v>64</v>
      </c>
      <c r="C16" s="9">
        <f t="shared" si="6"/>
        <v>312505600</v>
      </c>
      <c r="D16" s="9">
        <f t="shared" si="2"/>
        <v>312505639.40116173</v>
      </c>
      <c r="E16" s="9"/>
      <c r="F16" s="9"/>
      <c r="G16" s="9"/>
      <c r="H16" s="9">
        <f t="shared" si="7"/>
        <v>219853838</v>
      </c>
      <c r="I16" s="9">
        <v>216385479</v>
      </c>
      <c r="J16" s="9">
        <v>1759791</v>
      </c>
      <c r="K16" s="9">
        <v>57652</v>
      </c>
      <c r="L16" s="9">
        <v>1650916</v>
      </c>
      <c r="M16" s="9">
        <f t="shared" si="3"/>
        <v>712541</v>
      </c>
      <c r="N16" s="9">
        <v>707729</v>
      </c>
      <c r="O16" s="9">
        <v>1524</v>
      </c>
      <c r="P16" s="9">
        <v>74</v>
      </c>
      <c r="Q16" s="9">
        <v>3214</v>
      </c>
      <c r="R16" s="9">
        <f t="shared" si="8"/>
        <v>12633600</v>
      </c>
      <c r="S16" s="9">
        <v>12215040</v>
      </c>
      <c r="T16" s="9">
        <v>383040</v>
      </c>
      <c r="U16" s="9">
        <v>35520</v>
      </c>
      <c r="V16" s="9">
        <f t="shared" si="9"/>
        <v>71470363</v>
      </c>
      <c r="W16" s="9">
        <v>71221419</v>
      </c>
      <c r="X16" s="9">
        <v>227865</v>
      </c>
      <c r="Y16" s="9">
        <v>21079</v>
      </c>
      <c r="Z16" s="9">
        <v>11975972.401161741</v>
      </c>
      <c r="AA16" s="9"/>
      <c r="AB16" s="19">
        <f t="shared" si="4"/>
        <v>312505.59999999998</v>
      </c>
      <c r="AC16" s="2">
        <v>234392100</v>
      </c>
      <c r="AD16" s="11">
        <f t="shared" si="5"/>
        <v>-78113500</v>
      </c>
    </row>
    <row r="17" spans="1:30" s="16" customFormat="1" ht="30">
      <c r="A17" s="13" t="s">
        <v>20</v>
      </c>
      <c r="B17" s="14" t="s">
        <v>21</v>
      </c>
      <c r="C17" s="9">
        <f t="shared" si="6"/>
        <v>344196900</v>
      </c>
      <c r="D17" s="15">
        <f t="shared" si="2"/>
        <v>344196940.1487875</v>
      </c>
      <c r="E17" s="15"/>
      <c r="F17" s="15"/>
      <c r="G17" s="15"/>
      <c r="H17" s="15">
        <f t="shared" si="7"/>
        <v>224939624</v>
      </c>
      <c r="I17" s="15">
        <v>221158817</v>
      </c>
      <c r="J17" s="15">
        <v>1844079</v>
      </c>
      <c r="K17" s="15">
        <v>59262</v>
      </c>
      <c r="L17" s="15">
        <v>1877466</v>
      </c>
      <c r="M17" s="15">
        <f t="shared" si="3"/>
        <v>1919187</v>
      </c>
      <c r="N17" s="15">
        <v>1909412</v>
      </c>
      <c r="O17" s="15">
        <v>3810</v>
      </c>
      <c r="P17" s="15">
        <v>185</v>
      </c>
      <c r="Q17" s="15">
        <v>5780</v>
      </c>
      <c r="R17" s="15">
        <f t="shared" si="8"/>
        <v>17212525</v>
      </c>
      <c r="S17" s="15">
        <v>16660985</v>
      </c>
      <c r="T17" s="15">
        <v>504735</v>
      </c>
      <c r="U17" s="15">
        <v>46805</v>
      </c>
      <c r="V17" s="15">
        <f t="shared" si="9"/>
        <v>92195650</v>
      </c>
      <c r="W17" s="15">
        <v>91915309</v>
      </c>
      <c r="X17" s="15">
        <v>256578</v>
      </c>
      <c r="Y17" s="15">
        <v>23763</v>
      </c>
      <c r="Z17" s="15">
        <v>12552417.148787525</v>
      </c>
      <c r="AA17" s="15"/>
      <c r="AB17" s="20">
        <f t="shared" si="4"/>
        <v>344196.9</v>
      </c>
      <c r="AC17" s="16">
        <v>294096200</v>
      </c>
      <c r="AD17" s="17">
        <f t="shared" si="5"/>
        <v>-50100700</v>
      </c>
    </row>
    <row r="18" spans="1:30" s="16" customFormat="1" ht="30">
      <c r="A18" s="13" t="s">
        <v>22</v>
      </c>
      <c r="B18" s="14" t="s">
        <v>65</v>
      </c>
      <c r="C18" s="9">
        <f t="shared" si="6"/>
        <v>217974100</v>
      </c>
      <c r="D18" s="15">
        <f t="shared" si="2"/>
        <v>217974060.3069565</v>
      </c>
      <c r="E18" s="15"/>
      <c r="F18" s="15"/>
      <c r="G18" s="15"/>
      <c r="H18" s="15">
        <f t="shared" si="7"/>
        <v>174307748</v>
      </c>
      <c r="I18" s="15">
        <v>172391937</v>
      </c>
      <c r="J18" s="15">
        <v>1060035</v>
      </c>
      <c r="K18" s="15">
        <v>34542</v>
      </c>
      <c r="L18" s="15">
        <v>821234</v>
      </c>
      <c r="M18" s="15">
        <f t="shared" si="3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8"/>
        <v>9970765</v>
      </c>
      <c r="S18" s="15">
        <v>9724425</v>
      </c>
      <c r="T18" s="15">
        <v>225435</v>
      </c>
      <c r="U18" s="15">
        <v>20905</v>
      </c>
      <c r="V18" s="15">
        <f t="shared" si="9"/>
        <v>29343838</v>
      </c>
      <c r="W18" s="15">
        <v>29269287</v>
      </c>
      <c r="X18" s="15">
        <v>68244</v>
      </c>
      <c r="Y18" s="15">
        <v>6307</v>
      </c>
      <c r="Z18" s="15">
        <v>6588411.3069564886</v>
      </c>
      <c r="AA18" s="15"/>
      <c r="AB18" s="20">
        <f t="shared" si="4"/>
        <v>217974.1</v>
      </c>
      <c r="AC18" s="16">
        <v>167788100</v>
      </c>
      <c r="AD18" s="17">
        <f t="shared" si="5"/>
        <v>-50186000</v>
      </c>
    </row>
    <row r="19" spans="1:30" ht="30">
      <c r="A19" s="6" t="s">
        <v>23</v>
      </c>
      <c r="B19" s="12" t="s">
        <v>66</v>
      </c>
      <c r="C19" s="9">
        <f t="shared" si="6"/>
        <v>246702200</v>
      </c>
      <c r="D19" s="9">
        <f t="shared" si="2"/>
        <v>246702203.78276506</v>
      </c>
      <c r="E19" s="9"/>
      <c r="F19" s="9"/>
      <c r="G19" s="9"/>
      <c r="H19" s="9">
        <f t="shared" si="7"/>
        <v>187127947</v>
      </c>
      <c r="I19" s="9">
        <v>184773261</v>
      </c>
      <c r="J19" s="9">
        <v>1257375</v>
      </c>
      <c r="K19" s="9">
        <v>45601</v>
      </c>
      <c r="L19" s="9">
        <v>1051710</v>
      </c>
      <c r="M19" s="9">
        <f t="shared" si="3"/>
        <v>4618548</v>
      </c>
      <c r="N19" s="9">
        <v>4590263</v>
      </c>
      <c r="O19" s="9">
        <v>9906</v>
      </c>
      <c r="P19" s="9">
        <v>481</v>
      </c>
      <c r="Q19" s="9">
        <v>17898</v>
      </c>
      <c r="R19" s="9">
        <f t="shared" si="8"/>
        <v>11100684</v>
      </c>
      <c r="S19" s="9">
        <v>10860448</v>
      </c>
      <c r="T19" s="9">
        <v>219849</v>
      </c>
      <c r="U19" s="9">
        <v>20387</v>
      </c>
      <c r="V19" s="9">
        <f t="shared" si="9"/>
        <v>41182130</v>
      </c>
      <c r="W19" s="9">
        <v>41054827</v>
      </c>
      <c r="X19" s="9">
        <v>116535</v>
      </c>
      <c r="Y19" s="9">
        <v>10768</v>
      </c>
      <c r="Z19" s="9">
        <v>5423404.7827650476</v>
      </c>
      <c r="AA19" s="9"/>
      <c r="AB19" s="19">
        <f t="shared" si="4"/>
        <v>246702.2</v>
      </c>
      <c r="AC19" s="2">
        <v>175171100</v>
      </c>
      <c r="AD19" s="11">
        <f t="shared" si="5"/>
        <v>-71531100</v>
      </c>
    </row>
    <row r="20" spans="1:30" ht="30">
      <c r="A20" s="6" t="s">
        <v>24</v>
      </c>
      <c r="B20" s="12" t="s">
        <v>67</v>
      </c>
      <c r="C20" s="9">
        <f t="shared" si="6"/>
        <v>433192400</v>
      </c>
      <c r="D20" s="9">
        <f t="shared" si="2"/>
        <v>433192363.21524906</v>
      </c>
      <c r="E20" s="9"/>
      <c r="F20" s="9"/>
      <c r="G20" s="9"/>
      <c r="H20" s="9">
        <f t="shared" si="7"/>
        <v>270741316</v>
      </c>
      <c r="I20" s="9">
        <v>263837422</v>
      </c>
      <c r="J20" s="9">
        <v>2824553</v>
      </c>
      <c r="K20" s="9">
        <v>120843</v>
      </c>
      <c r="L20" s="9">
        <v>3958498</v>
      </c>
      <c r="M20" s="9">
        <f t="shared" si="3"/>
        <v>5177101</v>
      </c>
      <c r="N20" s="9">
        <v>5120298</v>
      </c>
      <c r="O20" s="9">
        <v>20574</v>
      </c>
      <c r="P20" s="9">
        <v>999</v>
      </c>
      <c r="Q20" s="9">
        <v>35230</v>
      </c>
      <c r="R20" s="9">
        <f t="shared" si="8"/>
        <v>0</v>
      </c>
      <c r="S20" s="9">
        <v>0</v>
      </c>
      <c r="T20" s="9">
        <v>0</v>
      </c>
      <c r="U20" s="9">
        <v>0</v>
      </c>
      <c r="V20" s="9">
        <f t="shared" si="9"/>
        <v>151027942</v>
      </c>
      <c r="W20" s="9">
        <v>150520881</v>
      </c>
      <c r="X20" s="9">
        <v>464058</v>
      </c>
      <c r="Y20" s="9">
        <v>43003</v>
      </c>
      <c r="Z20" s="9">
        <v>13713762.215249062</v>
      </c>
      <c r="AA20" s="9"/>
      <c r="AB20" s="19">
        <f t="shared" si="4"/>
        <v>433192.4</v>
      </c>
      <c r="AC20" s="2">
        <v>339310300</v>
      </c>
      <c r="AD20" s="11">
        <f t="shared" si="5"/>
        <v>-93882100</v>
      </c>
    </row>
    <row r="21" spans="1:30" ht="30">
      <c r="A21" s="6" t="s">
        <v>25</v>
      </c>
      <c r="B21" s="12" t="s">
        <v>68</v>
      </c>
      <c r="C21" s="9">
        <f t="shared" si="6"/>
        <v>478058400</v>
      </c>
      <c r="D21" s="9">
        <f t="shared" si="2"/>
        <v>478058389.89933813</v>
      </c>
      <c r="E21" s="9"/>
      <c r="F21" s="9"/>
      <c r="G21" s="9"/>
      <c r="H21" s="9">
        <f t="shared" si="7"/>
        <v>285196872</v>
      </c>
      <c r="I21" s="9">
        <v>278619266</v>
      </c>
      <c r="J21" s="9">
        <v>3043229</v>
      </c>
      <c r="K21" s="9">
        <v>121897</v>
      </c>
      <c r="L21" s="9">
        <v>3412480</v>
      </c>
      <c r="M21" s="9">
        <f t="shared" si="3"/>
        <v>6277300</v>
      </c>
      <c r="N21" s="9">
        <v>6214537</v>
      </c>
      <c r="O21" s="9">
        <v>22098</v>
      </c>
      <c r="P21" s="9">
        <v>1073</v>
      </c>
      <c r="Q21" s="9">
        <v>39592</v>
      </c>
      <c r="R21" s="9">
        <f t="shared" si="8"/>
        <v>80168585</v>
      </c>
      <c r="S21" s="9">
        <v>77991637</v>
      </c>
      <c r="T21" s="9">
        <v>1992207</v>
      </c>
      <c r="U21" s="9">
        <v>184741</v>
      </c>
      <c r="V21" s="9">
        <f t="shared" si="9"/>
        <v>96890697</v>
      </c>
      <c r="W21" s="9">
        <v>96505721</v>
      </c>
      <c r="X21" s="9">
        <v>352353</v>
      </c>
      <c r="Y21" s="9">
        <v>32623</v>
      </c>
      <c r="Z21" s="9">
        <v>18727228.899338122</v>
      </c>
      <c r="AA21" s="9"/>
      <c r="AB21" s="19">
        <f t="shared" si="4"/>
        <v>478058.4</v>
      </c>
      <c r="AC21" s="2">
        <v>384960000</v>
      </c>
      <c r="AD21" s="11">
        <f t="shared" si="5"/>
        <v>-93098400</v>
      </c>
    </row>
    <row r="22" spans="1:30" ht="30">
      <c r="A22" s="6" t="s">
        <v>26</v>
      </c>
      <c r="B22" s="12" t="s">
        <v>69</v>
      </c>
      <c r="C22" s="9">
        <f t="shared" si="6"/>
        <v>701014900</v>
      </c>
      <c r="D22" s="9">
        <f t="shared" si="2"/>
        <v>701014949.89415383</v>
      </c>
      <c r="E22" s="9"/>
      <c r="F22" s="9"/>
      <c r="G22" s="9"/>
      <c r="H22" s="9">
        <f t="shared" si="7"/>
        <v>486451620</v>
      </c>
      <c r="I22" s="9">
        <v>480757251</v>
      </c>
      <c r="J22" s="9">
        <v>2716604</v>
      </c>
      <c r="K22" s="9">
        <v>100135</v>
      </c>
      <c r="L22" s="9">
        <v>2877630</v>
      </c>
      <c r="M22" s="9">
        <f t="shared" si="3"/>
        <v>2064260</v>
      </c>
      <c r="N22" s="9">
        <v>2052845</v>
      </c>
      <c r="O22" s="9">
        <v>3810</v>
      </c>
      <c r="P22" s="9">
        <v>185</v>
      </c>
      <c r="Q22" s="9">
        <v>7420</v>
      </c>
      <c r="R22" s="9">
        <f t="shared" si="8"/>
        <v>0</v>
      </c>
      <c r="S22" s="9">
        <v>0</v>
      </c>
      <c r="T22" s="9">
        <v>0</v>
      </c>
      <c r="U22" s="9">
        <v>0</v>
      </c>
      <c r="V22" s="9">
        <f t="shared" si="9"/>
        <v>203000161</v>
      </c>
      <c r="W22" s="9">
        <v>202536291</v>
      </c>
      <c r="X22" s="9">
        <v>424638</v>
      </c>
      <c r="Y22" s="9">
        <v>39232</v>
      </c>
      <c r="Z22" s="9">
        <v>15668562.894153856</v>
      </c>
      <c r="AA22" s="9"/>
      <c r="AB22" s="19">
        <f t="shared" si="4"/>
        <v>701014.9</v>
      </c>
      <c r="AC22" s="2">
        <v>497496400</v>
      </c>
      <c r="AD22" s="11">
        <f t="shared" si="5"/>
        <v>-203518500</v>
      </c>
    </row>
    <row r="23" spans="1:30" ht="30">
      <c r="A23" s="6" t="s">
        <v>27</v>
      </c>
      <c r="B23" s="12" t="s">
        <v>70</v>
      </c>
      <c r="C23" s="9">
        <f t="shared" si="6"/>
        <v>793869100</v>
      </c>
      <c r="D23" s="9">
        <f t="shared" si="2"/>
        <v>793869086.40325248</v>
      </c>
      <c r="E23" s="9"/>
      <c r="F23" s="9"/>
      <c r="G23" s="9"/>
      <c r="H23" s="9">
        <f t="shared" si="7"/>
        <v>467415499</v>
      </c>
      <c r="I23" s="9">
        <v>456725519</v>
      </c>
      <c r="J23" s="9">
        <v>4991917</v>
      </c>
      <c r="K23" s="9">
        <v>186903</v>
      </c>
      <c r="L23" s="9">
        <v>5511160</v>
      </c>
      <c r="M23" s="9">
        <f t="shared" si="3"/>
        <v>22199512</v>
      </c>
      <c r="N23" s="9">
        <v>21975623</v>
      </c>
      <c r="O23" s="9">
        <v>80010</v>
      </c>
      <c r="P23" s="9">
        <v>3885</v>
      </c>
      <c r="Q23" s="9">
        <v>139994</v>
      </c>
      <c r="R23" s="9">
        <f t="shared" si="8"/>
        <v>122076251</v>
      </c>
      <c r="S23" s="9">
        <v>118744775</v>
      </c>
      <c r="T23" s="9">
        <v>3048759</v>
      </c>
      <c r="U23" s="9">
        <v>282717</v>
      </c>
      <c r="V23" s="9">
        <f t="shared" si="9"/>
        <v>173479222</v>
      </c>
      <c r="W23" s="9">
        <v>172817818</v>
      </c>
      <c r="X23" s="9">
        <v>605307</v>
      </c>
      <c r="Y23" s="9">
        <v>56097</v>
      </c>
      <c r="Z23" s="9">
        <v>23605351.403252438</v>
      </c>
      <c r="AA23" s="9"/>
      <c r="AB23" s="19">
        <f t="shared" si="4"/>
        <v>793869.1</v>
      </c>
      <c r="AC23" s="2">
        <v>570906400</v>
      </c>
      <c r="AD23" s="11">
        <f t="shared" si="5"/>
        <v>-222962700</v>
      </c>
    </row>
    <row r="24" spans="1:30" ht="30">
      <c r="A24" s="6" t="s">
        <v>28</v>
      </c>
      <c r="B24" s="12" t="s">
        <v>71</v>
      </c>
      <c r="C24" s="9">
        <f t="shared" si="6"/>
        <v>590135600</v>
      </c>
      <c r="D24" s="9">
        <f t="shared" si="2"/>
        <v>590135635.23548746</v>
      </c>
      <c r="E24" s="9"/>
      <c r="F24" s="9"/>
      <c r="G24" s="9"/>
      <c r="H24" s="9">
        <f t="shared" si="7"/>
        <v>365160525</v>
      </c>
      <c r="I24" s="9">
        <v>358829084</v>
      </c>
      <c r="J24" s="9">
        <v>2708451</v>
      </c>
      <c r="K24" s="9">
        <v>100776</v>
      </c>
      <c r="L24" s="9">
        <v>3522214</v>
      </c>
      <c r="M24" s="9">
        <f t="shared" si="3"/>
        <v>663076</v>
      </c>
      <c r="N24" s="9">
        <v>658920</v>
      </c>
      <c r="O24" s="9">
        <v>1524</v>
      </c>
      <c r="P24" s="9">
        <v>74</v>
      </c>
      <c r="Q24" s="9">
        <v>2558</v>
      </c>
      <c r="R24" s="9">
        <f t="shared" si="8"/>
        <v>26748205</v>
      </c>
      <c r="S24" s="9">
        <v>25931577</v>
      </c>
      <c r="T24" s="9">
        <v>747327</v>
      </c>
      <c r="U24" s="9">
        <v>69301</v>
      </c>
      <c r="V24" s="9">
        <f t="shared" si="9"/>
        <v>189166190</v>
      </c>
      <c r="W24" s="9">
        <v>188669596</v>
      </c>
      <c r="X24" s="9">
        <v>454491</v>
      </c>
      <c r="Y24" s="9">
        <v>42103</v>
      </c>
      <c r="Z24" s="9">
        <v>16046458.235487446</v>
      </c>
      <c r="AA24" s="9"/>
      <c r="AB24" s="19">
        <f t="shared" si="4"/>
        <v>590135.6</v>
      </c>
      <c r="AC24" s="2">
        <v>408062600</v>
      </c>
      <c r="AD24" s="11">
        <f t="shared" si="5"/>
        <v>-182073000</v>
      </c>
    </row>
    <row r="25" spans="1:30" ht="30">
      <c r="A25" s="6" t="s">
        <v>29</v>
      </c>
      <c r="B25" s="12" t="s">
        <v>72</v>
      </c>
      <c r="C25" s="9">
        <f t="shared" si="6"/>
        <v>767517800</v>
      </c>
      <c r="D25" s="9">
        <f t="shared" si="2"/>
        <v>767517784.28440559</v>
      </c>
      <c r="E25" s="9"/>
      <c r="F25" s="9"/>
      <c r="G25" s="9"/>
      <c r="H25" s="9">
        <f t="shared" si="7"/>
        <v>427728159</v>
      </c>
      <c r="I25" s="9">
        <v>419624659</v>
      </c>
      <c r="J25" s="9">
        <v>3831637</v>
      </c>
      <c r="K25" s="9">
        <v>139461</v>
      </c>
      <c r="L25" s="9">
        <v>4132402</v>
      </c>
      <c r="M25" s="9">
        <f t="shared" si="3"/>
        <v>10784615</v>
      </c>
      <c r="N25" s="9">
        <v>10696847</v>
      </c>
      <c r="O25" s="9">
        <v>32004</v>
      </c>
      <c r="P25" s="9">
        <v>1554</v>
      </c>
      <c r="Q25" s="9">
        <v>54210</v>
      </c>
      <c r="R25" s="9">
        <f t="shared" si="8"/>
        <v>87497583</v>
      </c>
      <c r="S25" s="9">
        <v>84935211</v>
      </c>
      <c r="T25" s="9">
        <v>2344923</v>
      </c>
      <c r="U25" s="9">
        <v>217449</v>
      </c>
      <c r="V25" s="9">
        <f t="shared" si="9"/>
        <v>236130732</v>
      </c>
      <c r="W25" s="9">
        <v>235560453</v>
      </c>
      <c r="X25" s="9">
        <v>521919</v>
      </c>
      <c r="Y25" s="9">
        <v>48360</v>
      </c>
      <c r="Z25" s="9">
        <v>16700614.284405619</v>
      </c>
      <c r="AA25" s="9"/>
      <c r="AB25" s="19">
        <f t="shared" si="4"/>
        <v>767517.8</v>
      </c>
      <c r="AC25" s="2">
        <v>603434500</v>
      </c>
      <c r="AD25" s="11">
        <f t="shared" si="5"/>
        <v>-164083300</v>
      </c>
    </row>
    <row r="26" spans="1:30" ht="30">
      <c r="A26" s="6" t="s">
        <v>30</v>
      </c>
      <c r="B26" s="12" t="s">
        <v>73</v>
      </c>
      <c r="C26" s="9">
        <f t="shared" si="6"/>
        <v>544729600</v>
      </c>
      <c r="D26" s="9">
        <f t="shared" si="2"/>
        <v>544729631.68940771</v>
      </c>
      <c r="E26" s="9"/>
      <c r="F26" s="9"/>
      <c r="G26" s="9"/>
      <c r="H26" s="9">
        <f t="shared" si="7"/>
        <v>397496478</v>
      </c>
      <c r="I26" s="9">
        <v>391635792</v>
      </c>
      <c r="J26" s="9">
        <v>3277056</v>
      </c>
      <c r="K26" s="9">
        <v>108298</v>
      </c>
      <c r="L26" s="9">
        <v>2475332</v>
      </c>
      <c r="M26" s="9">
        <f t="shared" si="3"/>
        <v>2382228</v>
      </c>
      <c r="N26" s="9">
        <v>2367231</v>
      </c>
      <c r="O26" s="9">
        <v>5334</v>
      </c>
      <c r="P26" s="9">
        <v>259</v>
      </c>
      <c r="Q26" s="9">
        <v>9404</v>
      </c>
      <c r="R26" s="9">
        <f t="shared" si="8"/>
        <v>32029575</v>
      </c>
      <c r="S26" s="9">
        <v>31139699</v>
      </c>
      <c r="T26" s="9">
        <v>814359</v>
      </c>
      <c r="U26" s="9">
        <v>75517</v>
      </c>
      <c r="V26" s="9">
        <f t="shared" si="9"/>
        <v>105482190</v>
      </c>
      <c r="W26" s="9">
        <v>105123377</v>
      </c>
      <c r="X26" s="9">
        <v>328422</v>
      </c>
      <c r="Y26" s="9">
        <v>30391</v>
      </c>
      <c r="Z26" s="9">
        <v>14463532.689407758</v>
      </c>
      <c r="AA26" s="9"/>
      <c r="AB26" s="19">
        <f t="shared" si="4"/>
        <v>544729.59999999998</v>
      </c>
      <c r="AC26" s="2">
        <v>448927000</v>
      </c>
      <c r="AD26" s="11">
        <f t="shared" si="5"/>
        <v>-95802600</v>
      </c>
    </row>
    <row r="27" spans="1:30" ht="30">
      <c r="A27" s="6" t="s">
        <v>31</v>
      </c>
      <c r="B27" s="12" t="s">
        <v>74</v>
      </c>
      <c r="C27" s="9">
        <f t="shared" si="6"/>
        <v>265527700</v>
      </c>
      <c r="D27" s="9">
        <f t="shared" si="2"/>
        <v>265527656.46436572</v>
      </c>
      <c r="E27" s="9"/>
      <c r="F27" s="9"/>
      <c r="G27" s="9"/>
      <c r="H27" s="9">
        <f t="shared" si="7"/>
        <v>153936477</v>
      </c>
      <c r="I27" s="9">
        <v>150697051</v>
      </c>
      <c r="J27" s="9">
        <v>1503441</v>
      </c>
      <c r="K27" s="9">
        <v>52495</v>
      </c>
      <c r="L27" s="9">
        <v>1683490</v>
      </c>
      <c r="M27" s="9">
        <f t="shared" si="3"/>
        <v>2314903</v>
      </c>
      <c r="N27" s="9">
        <v>2295094</v>
      </c>
      <c r="O27" s="9">
        <v>6858</v>
      </c>
      <c r="P27" s="9">
        <v>333</v>
      </c>
      <c r="Q27" s="9">
        <v>12618</v>
      </c>
      <c r="R27" s="9">
        <f t="shared" si="8"/>
        <v>20616650</v>
      </c>
      <c r="S27" s="9">
        <v>20020202</v>
      </c>
      <c r="T27" s="9">
        <v>545832</v>
      </c>
      <c r="U27" s="9">
        <v>50616</v>
      </c>
      <c r="V27" s="9">
        <f t="shared" si="9"/>
        <v>81423391</v>
      </c>
      <c r="W27" s="9">
        <v>81194504</v>
      </c>
      <c r="X27" s="9">
        <v>209514</v>
      </c>
      <c r="Y27" s="9">
        <v>19373</v>
      </c>
      <c r="Z27" s="9">
        <v>11320805.46436571</v>
      </c>
      <c r="AA27" s="9"/>
      <c r="AB27" s="19">
        <f t="shared" si="4"/>
        <v>265527.7</v>
      </c>
      <c r="AC27" s="2">
        <v>208831700</v>
      </c>
      <c r="AD27" s="11">
        <f t="shared" si="5"/>
        <v>-56696000</v>
      </c>
    </row>
    <row r="28" spans="1:30" ht="18.75" customHeight="1">
      <c r="A28" s="6" t="s">
        <v>32</v>
      </c>
      <c r="B28" s="12" t="s">
        <v>33</v>
      </c>
      <c r="C28" s="9">
        <f t="shared" si="6"/>
        <v>5292720800</v>
      </c>
      <c r="D28" s="9">
        <f t="shared" si="2"/>
        <v>5292720812.1048708</v>
      </c>
      <c r="E28" s="9"/>
      <c r="F28" s="9"/>
      <c r="G28" s="9"/>
      <c r="H28" s="9">
        <f t="shared" si="7"/>
        <v>2683628921</v>
      </c>
      <c r="I28" s="9">
        <v>2611850262</v>
      </c>
      <c r="J28" s="9">
        <v>16543290</v>
      </c>
      <c r="K28" s="9">
        <v>1482309</v>
      </c>
      <c r="L28" s="9">
        <v>53753060</v>
      </c>
      <c r="M28" s="9">
        <f t="shared" si="3"/>
        <v>55267751</v>
      </c>
      <c r="N28" s="9">
        <v>54657289</v>
      </c>
      <c r="O28" s="9">
        <v>217932</v>
      </c>
      <c r="P28" s="9">
        <v>10582</v>
      </c>
      <c r="Q28" s="9">
        <v>381948</v>
      </c>
      <c r="R28" s="9">
        <f t="shared" si="8"/>
        <v>33103440</v>
      </c>
      <c r="S28" s="9">
        <v>26825820</v>
      </c>
      <c r="T28" s="9">
        <v>6226560</v>
      </c>
      <c r="U28" s="9">
        <v>51060</v>
      </c>
      <c r="V28" s="9">
        <f t="shared" si="9"/>
        <v>2418805711</v>
      </c>
      <c r="W28" s="9">
        <v>2411305641</v>
      </c>
      <c r="X28" s="9">
        <v>6863604</v>
      </c>
      <c r="Y28" s="9">
        <v>636466</v>
      </c>
      <c r="Z28" s="9">
        <v>188081800.10487068</v>
      </c>
      <c r="AA28" s="9"/>
      <c r="AB28" s="19">
        <f t="shared" si="4"/>
        <v>5292720.8</v>
      </c>
      <c r="AC28" s="2">
        <v>3718475700</v>
      </c>
      <c r="AD28" s="11">
        <f t="shared" si="5"/>
        <v>-1574245100</v>
      </c>
    </row>
    <row r="29" spans="1:30" ht="18.75" customHeight="1">
      <c r="A29" s="6" t="s">
        <v>34</v>
      </c>
      <c r="B29" s="12" t="s">
        <v>35</v>
      </c>
      <c r="C29" s="9">
        <f t="shared" si="6"/>
        <v>4252956000</v>
      </c>
      <c r="D29" s="9">
        <f t="shared" si="2"/>
        <v>4252955952.0517302</v>
      </c>
      <c r="E29" s="9"/>
      <c r="F29" s="9"/>
      <c r="G29" s="9"/>
      <c r="H29" s="9">
        <f t="shared" si="7"/>
        <v>2066811619</v>
      </c>
      <c r="I29" s="9">
        <v>2027034900</v>
      </c>
      <c r="J29" s="9">
        <v>9156599</v>
      </c>
      <c r="K29" s="9">
        <v>831524</v>
      </c>
      <c r="L29" s="9">
        <v>29788596</v>
      </c>
      <c r="M29" s="9">
        <f t="shared" si="3"/>
        <v>93941370</v>
      </c>
      <c r="N29" s="9">
        <v>93306317</v>
      </c>
      <c r="O29" s="9">
        <v>223266</v>
      </c>
      <c r="P29" s="9">
        <v>10841</v>
      </c>
      <c r="Q29" s="9">
        <v>400946</v>
      </c>
      <c r="R29" s="9">
        <f t="shared" si="8"/>
        <v>13872235</v>
      </c>
      <c r="S29" s="9">
        <v>11747852</v>
      </c>
      <c r="T29" s="9">
        <v>2107104</v>
      </c>
      <c r="U29" s="9">
        <v>17279</v>
      </c>
      <c r="V29" s="9">
        <f t="shared" si="9"/>
        <v>1944722406</v>
      </c>
      <c r="W29" s="9">
        <v>1940292213</v>
      </c>
      <c r="X29" s="9">
        <v>4054248</v>
      </c>
      <c r="Y29" s="9">
        <v>375945</v>
      </c>
      <c r="Z29" s="9">
        <v>180574670.05173028</v>
      </c>
      <c r="AA29" s="9"/>
      <c r="AB29" s="19">
        <f t="shared" si="4"/>
        <v>4252956</v>
      </c>
      <c r="AC29" s="2">
        <v>2793052200</v>
      </c>
      <c r="AD29" s="11">
        <f t="shared" si="5"/>
        <v>-1459903800</v>
      </c>
    </row>
    <row r="30" spans="1:30" ht="18.75" customHeight="1">
      <c r="A30" s="6" t="s">
        <v>36</v>
      </c>
      <c r="B30" s="12" t="s">
        <v>37</v>
      </c>
      <c r="C30" s="9">
        <f t="shared" si="6"/>
        <v>1274575400</v>
      </c>
      <c r="D30" s="9">
        <f t="shared" si="2"/>
        <v>1274575363.5415444</v>
      </c>
      <c r="E30" s="9"/>
      <c r="F30" s="9"/>
      <c r="G30" s="9"/>
      <c r="H30" s="9">
        <f t="shared" si="7"/>
        <v>662466887</v>
      </c>
      <c r="I30" s="9">
        <v>643987971</v>
      </c>
      <c r="J30" s="9">
        <v>4731861</v>
      </c>
      <c r="K30" s="9">
        <v>370925</v>
      </c>
      <c r="L30" s="9">
        <v>13376130</v>
      </c>
      <c r="M30" s="9">
        <f t="shared" si="3"/>
        <v>34547375</v>
      </c>
      <c r="N30" s="9">
        <v>34218330</v>
      </c>
      <c r="O30" s="9">
        <v>116586</v>
      </c>
      <c r="P30" s="9">
        <v>5661</v>
      </c>
      <c r="Q30" s="9">
        <v>206798</v>
      </c>
      <c r="R30" s="9">
        <f t="shared" si="8"/>
        <v>15459220</v>
      </c>
      <c r="S30" s="9">
        <v>13088800</v>
      </c>
      <c r="T30" s="9">
        <v>2343780</v>
      </c>
      <c r="U30" s="9">
        <v>26640</v>
      </c>
      <c r="V30" s="9">
        <f t="shared" si="9"/>
        <v>539250974</v>
      </c>
      <c r="W30" s="9">
        <v>537470350</v>
      </c>
      <c r="X30" s="9">
        <v>1629516</v>
      </c>
      <c r="Y30" s="9">
        <v>151108</v>
      </c>
      <c r="Z30" s="9">
        <v>45809912.541544423</v>
      </c>
      <c r="AA30" s="9"/>
      <c r="AB30" s="19">
        <f t="shared" si="4"/>
        <v>1274575.3999999999</v>
      </c>
      <c r="AC30" s="2">
        <v>893588800</v>
      </c>
      <c r="AD30" s="11">
        <f t="shared" si="5"/>
        <v>-380986600</v>
      </c>
    </row>
    <row r="31" spans="1:30" ht="18.75" customHeight="1">
      <c r="A31" s="6" t="s">
        <v>38</v>
      </c>
      <c r="B31" s="12" t="s">
        <v>39</v>
      </c>
      <c r="C31" s="9">
        <f t="shared" si="6"/>
        <v>630947200</v>
      </c>
      <c r="D31" s="9">
        <f t="shared" si="2"/>
        <v>630947154.27301931</v>
      </c>
      <c r="E31" s="9"/>
      <c r="F31" s="9"/>
      <c r="G31" s="9"/>
      <c r="H31" s="9">
        <f t="shared" si="7"/>
        <v>306515841</v>
      </c>
      <c r="I31" s="9">
        <v>297853810</v>
      </c>
      <c r="J31" s="9">
        <v>2845773</v>
      </c>
      <c r="K31" s="9">
        <v>155474</v>
      </c>
      <c r="L31" s="9">
        <v>5660784</v>
      </c>
      <c r="M31" s="9">
        <f t="shared" si="3"/>
        <v>18236438</v>
      </c>
      <c r="N31" s="9">
        <v>18084090</v>
      </c>
      <c r="O31" s="9">
        <v>53340</v>
      </c>
      <c r="P31" s="9">
        <v>2590</v>
      </c>
      <c r="Q31" s="9">
        <v>96418</v>
      </c>
      <c r="R31" s="9">
        <f t="shared" si="8"/>
        <v>13210301</v>
      </c>
      <c r="S31" s="9">
        <v>12870657</v>
      </c>
      <c r="T31" s="9">
        <v>310821</v>
      </c>
      <c r="U31" s="9">
        <v>28823</v>
      </c>
      <c r="V31" s="9">
        <f t="shared" si="9"/>
        <v>280307966</v>
      </c>
      <c r="W31" s="9">
        <v>279520114</v>
      </c>
      <c r="X31" s="9">
        <v>720993</v>
      </c>
      <c r="Y31" s="9">
        <v>66859</v>
      </c>
      <c r="Z31" s="9">
        <v>22618483.273019284</v>
      </c>
      <c r="AA31" s="9"/>
      <c r="AB31" s="19">
        <f t="shared" si="4"/>
        <v>630947.19999999995</v>
      </c>
      <c r="AC31" s="2">
        <v>468439200</v>
      </c>
      <c r="AD31" s="11">
        <f t="shared" si="5"/>
        <v>-162508000</v>
      </c>
    </row>
    <row r="32" spans="1:30" ht="18.75" customHeight="1">
      <c r="A32" s="6" t="s">
        <v>40</v>
      </c>
      <c r="B32" s="12" t="s">
        <v>41</v>
      </c>
      <c r="C32" s="9">
        <f t="shared" si="6"/>
        <v>657662000</v>
      </c>
      <c r="D32" s="9">
        <f t="shared" si="2"/>
        <v>657662035.44717443</v>
      </c>
      <c r="E32" s="9"/>
      <c r="F32" s="9"/>
      <c r="G32" s="9"/>
      <c r="H32" s="9">
        <f t="shared" si="7"/>
        <v>352279173</v>
      </c>
      <c r="I32" s="9">
        <v>342576693</v>
      </c>
      <c r="J32" s="9">
        <v>3485391</v>
      </c>
      <c r="K32" s="9">
        <v>168239</v>
      </c>
      <c r="L32" s="9">
        <v>6048850</v>
      </c>
      <c r="M32" s="9">
        <f t="shared" si="3"/>
        <v>13450999</v>
      </c>
      <c r="N32" s="9">
        <v>13330600</v>
      </c>
      <c r="O32" s="9">
        <v>41910</v>
      </c>
      <c r="P32" s="9">
        <v>2035</v>
      </c>
      <c r="Q32" s="9">
        <v>76454</v>
      </c>
      <c r="R32" s="9">
        <f t="shared" si="8"/>
        <v>43832215</v>
      </c>
      <c r="S32" s="9">
        <v>42670275</v>
      </c>
      <c r="T32" s="9">
        <v>1063335</v>
      </c>
      <c r="U32" s="9">
        <v>98605</v>
      </c>
      <c r="V32" s="9">
        <f t="shared" si="9"/>
        <v>232621708</v>
      </c>
      <c r="W32" s="9">
        <v>231883996</v>
      </c>
      <c r="X32" s="9">
        <v>675108</v>
      </c>
      <c r="Y32" s="9">
        <v>62604</v>
      </c>
      <c r="Z32" s="9">
        <v>27200471.4471744</v>
      </c>
      <c r="AA32" s="9"/>
      <c r="AB32" s="19">
        <f t="shared" si="4"/>
        <v>657662</v>
      </c>
      <c r="AC32" s="2">
        <v>480240700</v>
      </c>
      <c r="AD32" s="11">
        <f t="shared" si="5"/>
        <v>-177421300</v>
      </c>
    </row>
    <row r="33" spans="1:30" ht="18.75" customHeight="1">
      <c r="A33" s="6" t="s">
        <v>42</v>
      </c>
      <c r="B33" s="12" t="s">
        <v>43</v>
      </c>
      <c r="C33" s="9">
        <f t="shared" si="6"/>
        <v>530882700</v>
      </c>
      <c r="D33" s="9">
        <f t="shared" si="2"/>
        <v>530882678.0843845</v>
      </c>
      <c r="E33" s="9"/>
      <c r="F33" s="9"/>
      <c r="G33" s="9"/>
      <c r="H33" s="9">
        <f t="shared" si="7"/>
        <v>236825412</v>
      </c>
      <c r="I33" s="9">
        <v>228072466</v>
      </c>
      <c r="J33" s="9">
        <v>3508386</v>
      </c>
      <c r="K33" s="9">
        <v>141118</v>
      </c>
      <c r="L33" s="9">
        <v>5103442</v>
      </c>
      <c r="M33" s="9">
        <f t="shared" si="3"/>
        <v>17131248</v>
      </c>
      <c r="N33" s="9">
        <v>16994592</v>
      </c>
      <c r="O33" s="9">
        <v>50292</v>
      </c>
      <c r="P33" s="9">
        <v>2442</v>
      </c>
      <c r="Q33" s="9">
        <v>83922</v>
      </c>
      <c r="R33" s="9">
        <f t="shared" si="8"/>
        <v>0</v>
      </c>
      <c r="S33" s="9">
        <v>0</v>
      </c>
      <c r="T33" s="9">
        <v>0</v>
      </c>
      <c r="U33" s="9">
        <v>0</v>
      </c>
      <c r="V33" s="9">
        <f t="shared" si="9"/>
        <v>248021966</v>
      </c>
      <c r="W33" s="9">
        <v>247199670</v>
      </c>
      <c r="X33" s="9">
        <v>752514</v>
      </c>
      <c r="Y33" s="9">
        <v>69782</v>
      </c>
      <c r="Z33" s="9">
        <v>38615950.084384486</v>
      </c>
      <c r="AA33" s="9"/>
      <c r="AB33" s="19">
        <f t="shared" si="4"/>
        <v>530882.69999999995</v>
      </c>
      <c r="AC33" s="2">
        <v>365283100</v>
      </c>
      <c r="AD33" s="11">
        <f t="shared" si="5"/>
        <v>-165599600</v>
      </c>
    </row>
    <row r="34" spans="1:30" ht="30.75" customHeight="1">
      <c r="A34" s="6" t="s">
        <v>44</v>
      </c>
      <c r="B34" s="12" t="s">
        <v>53</v>
      </c>
      <c r="C34" s="9">
        <f t="shared" si="6"/>
        <v>314838700</v>
      </c>
      <c r="D34" s="9">
        <f t="shared" si="2"/>
        <v>0</v>
      </c>
      <c r="E34" s="9">
        <f>J8+O8+T8+X8</f>
        <v>137304912</v>
      </c>
      <c r="F34" s="9">
        <f>K8+P8+U8+Y8</f>
        <v>8360610</v>
      </c>
      <c r="G34" s="9">
        <f>L8+Q8</f>
        <v>169173206</v>
      </c>
      <c r="H34" s="9">
        <f t="shared" si="7"/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ref="M34" si="10">N34+O34+P34+Q34</f>
        <v>0</v>
      </c>
      <c r="N34" s="9">
        <f>{0}</f>
        <v>0</v>
      </c>
      <c r="O34" s="9">
        <f>{0}</f>
        <v>0</v>
      </c>
      <c r="P34" s="9">
        <f>{0}</f>
        <v>0</v>
      </c>
      <c r="Q34" s="9">
        <f>{0}</f>
        <v>0</v>
      </c>
      <c r="R34" s="9">
        <f t="shared" si="8"/>
        <v>0</v>
      </c>
      <c r="S34" s="9">
        <f>{0}</f>
        <v>0</v>
      </c>
      <c r="T34" s="9">
        <f>{0}</f>
        <v>0</v>
      </c>
      <c r="U34" s="9">
        <f>{0}</f>
        <v>0</v>
      </c>
      <c r="V34" s="9">
        <f t="shared" si="9"/>
        <v>0</v>
      </c>
      <c r="W34" s="9">
        <v>0</v>
      </c>
      <c r="X34" s="9"/>
      <c r="Y34" s="9"/>
      <c r="Z34" s="9"/>
      <c r="AA34" s="9"/>
      <c r="AB34" s="19">
        <f t="shared" si="4"/>
        <v>314838.7</v>
      </c>
      <c r="AC34" s="2">
        <v>5162500</v>
      </c>
      <c r="AD34" s="11">
        <f t="shared" si="5"/>
        <v>-309676200</v>
      </c>
    </row>
  </sheetData>
  <mergeCells count="13">
    <mergeCell ref="C1:K1"/>
    <mergeCell ref="A3:B5"/>
    <mergeCell ref="A8:B8"/>
    <mergeCell ref="A7:B7"/>
    <mergeCell ref="AB3:AB5"/>
    <mergeCell ref="C3:G4"/>
    <mergeCell ref="V3:Y4"/>
    <mergeCell ref="H3:L4"/>
    <mergeCell ref="M3:Q4"/>
    <mergeCell ref="R3:U4"/>
    <mergeCell ref="AA3:AA5"/>
    <mergeCell ref="A6:B6"/>
    <mergeCell ref="Z3:Z4"/>
  </mergeCells>
  <conditionalFormatting sqref="A3 B4:B5 A6:A8 C3:L4 M3:Z3 M4:Y4 C6:AB7 C5:Z5">
    <cfRule type="expression" dxfId="23" priority="11">
      <formula>Locked()</formula>
    </cfRule>
    <cfRule type="expression" dxfId="22" priority="14">
      <formula>LockedByCondition()</formula>
    </cfRule>
    <cfRule type="expression" dxfId="21" priority="17">
      <formula>HasError()</formula>
    </cfRule>
  </conditionalFormatting>
  <conditionalFormatting sqref="C8:AB8">
    <cfRule type="expression" dxfId="20" priority="13">
      <formula>LockedByCondition()</formula>
    </cfRule>
    <cfRule type="expression" dxfId="19" priority="16">
      <formula>HasError()</formula>
    </cfRule>
  </conditionalFormatting>
  <conditionalFormatting sqref="C5:F5">
    <cfRule type="expression" dxfId="18" priority="22">
      <formula>Locked()</formula>
    </cfRule>
  </conditionalFormatting>
  <conditionalFormatting sqref="AC8">
    <cfRule type="expression" dxfId="17" priority="6">
      <formula>LockedByCondition()</formula>
    </cfRule>
    <cfRule type="expression" dxfId="16" priority="7">
      <formula>HasError()</formula>
    </cfRule>
  </conditionalFormatting>
  <dataValidations count="1">
    <dataValidation allowBlank="1" showInputMessage="1" showErrorMessage="1" sqref="C1 A6:A8 V3 D7:H7 C6:C8 D8:I8 I7:N8 G6:T6 O8:AC8 O7:AB7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211"/>
  <sheetViews>
    <sheetView view="pageBreakPreview" zoomScale="75" zoomScaleSheetLayoutView="75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E2" sqref="E2"/>
    </sheetView>
  </sheetViews>
  <sheetFormatPr defaultRowHeight="15"/>
  <cols>
    <col min="1" max="1" width="7.42578125" style="2" customWidth="1"/>
    <col min="2" max="2" width="23.8554687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8" t="s">
        <v>57</v>
      </c>
      <c r="D1" s="28"/>
      <c r="E1" s="28"/>
      <c r="F1" s="28"/>
      <c r="G1" s="28"/>
      <c r="H1" s="28"/>
      <c r="I1" s="28"/>
      <c r="J1" s="28"/>
      <c r="K1" s="2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56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43">
        <f>N8+I8</f>
        <v>12278212579</v>
      </c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9" t="s">
        <v>0</v>
      </c>
      <c r="B3" s="29"/>
      <c r="C3" s="33" t="s">
        <v>48</v>
      </c>
      <c r="D3" s="34"/>
      <c r="E3" s="34"/>
      <c r="F3" s="34"/>
      <c r="G3" s="35"/>
      <c r="H3" s="33" t="s">
        <v>52</v>
      </c>
      <c r="I3" s="34"/>
      <c r="J3" s="34"/>
      <c r="K3" s="34"/>
      <c r="L3" s="35"/>
      <c r="M3" s="40" t="s">
        <v>49</v>
      </c>
      <c r="N3" s="40"/>
      <c r="O3" s="40"/>
      <c r="P3" s="40"/>
      <c r="Q3" s="40"/>
      <c r="R3" s="40" t="s">
        <v>50</v>
      </c>
      <c r="S3" s="40"/>
      <c r="T3" s="40"/>
      <c r="U3" s="40"/>
      <c r="V3" s="39" t="s">
        <v>51</v>
      </c>
      <c r="W3" s="39"/>
      <c r="X3" s="39"/>
      <c r="Y3" s="39"/>
      <c r="Z3" s="41" t="s">
        <v>45</v>
      </c>
      <c r="AA3" s="32" t="s">
        <v>1</v>
      </c>
      <c r="AB3" s="32" t="str">
        <f>CONCATENATE("Итого общий размер субвенции на ","2026"," год, тыс. рублей")</f>
        <v>Итого общий размер субвенции на 2026 год, тыс. рублей</v>
      </c>
    </row>
    <row r="4" spans="1:30">
      <c r="A4" s="29"/>
      <c r="B4" s="29"/>
      <c r="C4" s="36"/>
      <c r="D4" s="37"/>
      <c r="E4" s="37"/>
      <c r="F4" s="37"/>
      <c r="G4" s="38"/>
      <c r="H4" s="36"/>
      <c r="I4" s="37"/>
      <c r="J4" s="37"/>
      <c r="K4" s="37"/>
      <c r="L4" s="38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42"/>
      <c r="AA4" s="32"/>
      <c r="AB4" s="32"/>
    </row>
    <row r="5" spans="1:30" ht="25.5">
      <c r="A5" s="29"/>
      <c r="B5" s="29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2"/>
      <c r="AB5" s="32"/>
    </row>
    <row r="6" spans="1:30">
      <c r="A6" s="31">
        <v>1</v>
      </c>
      <c r="B6" s="31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1"/>
      <c r="B7" s="31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30" t="s">
        <v>10</v>
      </c>
      <c r="B8" s="30"/>
      <c r="C8" s="25">
        <f t="shared" ref="C8:AB8" si="0">SUM(C9:C33)</f>
        <v>22279428500</v>
      </c>
      <c r="D8" s="7">
        <f t="shared" si="0"/>
        <v>21644494094.298046</v>
      </c>
      <c r="E8" s="7">
        <f t="shared" si="0"/>
        <v>276658861</v>
      </c>
      <c r="F8" s="7">
        <f t="shared" si="0"/>
        <v>16742548</v>
      </c>
      <c r="G8" s="7">
        <f t="shared" si="0"/>
        <v>341532779.69999999</v>
      </c>
      <c r="H8" s="25">
        <f t="shared" si="0"/>
        <v>12469209208.499996</v>
      </c>
      <c r="I8" s="25">
        <f t="shared" si="0"/>
        <v>11938594400</v>
      </c>
      <c r="J8" s="25">
        <f t="shared" si="0"/>
        <v>182585784</v>
      </c>
      <c r="K8" s="25">
        <f t="shared" si="0"/>
        <v>10078230</v>
      </c>
      <c r="L8" s="25">
        <f t="shared" si="0"/>
        <v>337950794.5</v>
      </c>
      <c r="M8" s="25">
        <f>SUM(M9:M33)</f>
        <v>345325773</v>
      </c>
      <c r="N8" s="25">
        <f t="shared" si="0"/>
        <v>339618179</v>
      </c>
      <c r="O8" s="25">
        <f t="shared" si="0"/>
        <v>2027113</v>
      </c>
      <c r="P8" s="25">
        <f t="shared" si="0"/>
        <v>98494</v>
      </c>
      <c r="Q8" s="25">
        <f t="shared" si="0"/>
        <v>3581985.1999999997</v>
      </c>
      <c r="R8" s="25">
        <f t="shared" si="0"/>
        <v>632483363</v>
      </c>
      <c r="S8" s="25">
        <f t="shared" si="0"/>
        <v>579166287</v>
      </c>
      <c r="T8" s="25">
        <f t="shared" si="0"/>
        <v>50593284</v>
      </c>
      <c r="U8" s="25">
        <f t="shared" si="0"/>
        <v>2723792</v>
      </c>
      <c r="V8" s="25">
        <f t="shared" si="0"/>
        <v>8063383821</v>
      </c>
      <c r="W8" s="25">
        <f t="shared" si="0"/>
        <v>8018089109</v>
      </c>
      <c r="X8" s="25">
        <f t="shared" si="0"/>
        <v>41452680</v>
      </c>
      <c r="Y8" s="25">
        <f t="shared" si="0"/>
        <v>3842032</v>
      </c>
      <c r="Z8" s="26">
        <f t="shared" si="0"/>
        <v>769026119.29804254</v>
      </c>
      <c r="AA8" s="7">
        <f t="shared" si="0"/>
        <v>0</v>
      </c>
      <c r="AB8" s="18">
        <f t="shared" si="0"/>
        <v>22279428.500000004</v>
      </c>
      <c r="AC8" s="8">
        <f>SUM(AC9:AC47)</f>
        <v>15411429200</v>
      </c>
    </row>
    <row r="9" spans="1:30" ht="30">
      <c r="A9" s="6" t="s">
        <v>11</v>
      </c>
      <c r="B9" s="12" t="s">
        <v>12</v>
      </c>
      <c r="C9" s="9">
        <f t="shared" ref="C9:C33" si="1">ROUND(D9+E9+F9+G9,-2)</f>
        <v>1082635700</v>
      </c>
      <c r="D9" s="9">
        <f t="shared" ref="D9:D33" si="2">I9 + N9 + S9 + W9+Z9</f>
        <v>1051343732.9492781</v>
      </c>
      <c r="E9" s="9">
        <f t="shared" ref="E9:E33" si="3">J9 + O9 + T9 + X9</f>
        <v>14723678</v>
      </c>
      <c r="F9" s="9">
        <f t="shared" ref="F9:F33" si="4">K9 + P9 + U9 + Y9</f>
        <v>663600</v>
      </c>
      <c r="G9" s="9">
        <f t="shared" ref="G9:G33" si="5">L9+Q9</f>
        <v>15904711.5</v>
      </c>
      <c r="H9" s="9">
        <f>I9+J9+K9+L9</f>
        <v>613716353.89999998</v>
      </c>
      <c r="I9" s="9">
        <v>584850097</v>
      </c>
      <c r="J9" s="9">
        <v>12637659</v>
      </c>
      <c r="K9" s="9">
        <v>473960</v>
      </c>
      <c r="L9" s="9">
        <v>15754637.9</v>
      </c>
      <c r="M9" s="27">
        <f>ROUND((N9+O9+P9+Q9),0)</f>
        <v>12763964</v>
      </c>
      <c r="N9" s="9">
        <v>12526055</v>
      </c>
      <c r="O9" s="9">
        <v>83765</v>
      </c>
      <c r="P9" s="9">
        <v>4070</v>
      </c>
      <c r="Q9" s="9">
        <v>150073.60000000001</v>
      </c>
      <c r="R9" s="9">
        <f>S9+T9+U9</f>
        <v>5101360</v>
      </c>
      <c r="S9" s="9">
        <v>4831040</v>
      </c>
      <c r="T9" s="9">
        <v>247380</v>
      </c>
      <c r="U9" s="9">
        <v>22940</v>
      </c>
      <c r="V9" s="9">
        <f>W9+X9+Y9</f>
        <v>416935205</v>
      </c>
      <c r="W9" s="9">
        <v>415017701</v>
      </c>
      <c r="X9" s="9">
        <v>1754874</v>
      </c>
      <c r="Y9" s="9">
        <v>162630</v>
      </c>
      <c r="Z9" s="9">
        <v>34118839.949278101</v>
      </c>
      <c r="AA9" s="9"/>
      <c r="AB9" s="19">
        <f t="shared" ref="AB9:AB33" si="6">ROUND(C9 / 1000,1) + AA9</f>
        <v>1082635.7</v>
      </c>
      <c r="AC9" s="2">
        <v>755473700</v>
      </c>
      <c r="AD9" s="11">
        <f t="shared" ref="AD9:AD33" si="7">AC9-C9</f>
        <v>-327162000</v>
      </c>
    </row>
    <row r="10" spans="1:30" ht="30">
      <c r="A10" s="6" t="s">
        <v>13</v>
      </c>
      <c r="B10" s="12" t="s">
        <v>60</v>
      </c>
      <c r="C10" s="9">
        <f t="shared" si="1"/>
        <v>392437000</v>
      </c>
      <c r="D10" s="9">
        <f t="shared" si="2"/>
        <v>384683956.05996728</v>
      </c>
      <c r="E10" s="9">
        <f t="shared" si="3"/>
        <v>4772897</v>
      </c>
      <c r="F10" s="9">
        <f t="shared" si="4"/>
        <v>186352</v>
      </c>
      <c r="G10" s="9">
        <f t="shared" si="5"/>
        <v>2793758.4</v>
      </c>
      <c r="H10" s="9">
        <f t="shared" ref="H10:H33" si="8">I10+J10+K10+L10</f>
        <v>328153650.39999998</v>
      </c>
      <c r="I10" s="9">
        <v>320775418</v>
      </c>
      <c r="J10" s="9">
        <v>4446150</v>
      </c>
      <c r="K10" s="9">
        <v>156634</v>
      </c>
      <c r="L10" s="9">
        <v>2775448.4</v>
      </c>
      <c r="M10" s="27">
        <f t="shared" ref="M10:M33" si="9">ROUND((N10+O10+P10+Q10),0)</f>
        <v>2337161</v>
      </c>
      <c r="N10" s="9">
        <v>2307672</v>
      </c>
      <c r="O10" s="9">
        <v>10661</v>
      </c>
      <c r="P10" s="9">
        <v>518</v>
      </c>
      <c r="Q10" s="9">
        <v>18310</v>
      </c>
      <c r="R10" s="9">
        <f t="shared" ref="R10:R33" si="10">S10+T10+U10</f>
        <v>0</v>
      </c>
      <c r="S10" s="9">
        <v>0</v>
      </c>
      <c r="T10" s="9">
        <v>0</v>
      </c>
      <c r="U10" s="9">
        <v>0</v>
      </c>
      <c r="V10" s="9">
        <f t="shared" ref="V10:V33" si="11">W10+X10+Y10</f>
        <v>54992811</v>
      </c>
      <c r="W10" s="9">
        <v>54647525</v>
      </c>
      <c r="X10" s="9">
        <v>316086</v>
      </c>
      <c r="Y10" s="9">
        <v>29200</v>
      </c>
      <c r="Z10" s="9">
        <v>6953341.0599672869</v>
      </c>
      <c r="AA10" s="9"/>
      <c r="AB10" s="19">
        <f t="shared" si="6"/>
        <v>392437</v>
      </c>
      <c r="AC10" s="2">
        <v>268805500</v>
      </c>
      <c r="AD10" s="11">
        <f t="shared" si="7"/>
        <v>-123631500</v>
      </c>
    </row>
    <row r="11" spans="1:30" s="16" customFormat="1" ht="30">
      <c r="A11" s="13" t="s">
        <v>14</v>
      </c>
      <c r="B11" s="24" t="s">
        <v>46</v>
      </c>
      <c r="C11" s="9">
        <f t="shared" si="1"/>
        <v>269815100</v>
      </c>
      <c r="D11" s="15">
        <f t="shared" si="2"/>
        <v>262628603.43824327</v>
      </c>
      <c r="E11" s="15">
        <f t="shared" si="3"/>
        <v>4227216</v>
      </c>
      <c r="F11" s="15">
        <f t="shared" si="4"/>
        <v>201064</v>
      </c>
      <c r="G11" s="9">
        <f t="shared" si="5"/>
        <v>2758253.6</v>
      </c>
      <c r="H11" s="15">
        <f t="shared" si="8"/>
        <v>184332473</v>
      </c>
      <c r="I11" s="15">
        <v>178408769</v>
      </c>
      <c r="J11" s="15">
        <v>3098052</v>
      </c>
      <c r="K11" s="15">
        <v>97264</v>
      </c>
      <c r="L11" s="15">
        <v>2728388</v>
      </c>
      <c r="M11" s="27">
        <f t="shared" si="9"/>
        <v>4050632</v>
      </c>
      <c r="N11" s="15">
        <v>4001602</v>
      </c>
      <c r="O11" s="15">
        <v>18276</v>
      </c>
      <c r="P11" s="15">
        <v>888</v>
      </c>
      <c r="Q11" s="15">
        <v>29865.599999999999</v>
      </c>
      <c r="R11" s="15">
        <f t="shared" si="10"/>
        <v>13350675</v>
      </c>
      <c r="S11" s="15">
        <v>12522275</v>
      </c>
      <c r="T11" s="15">
        <v>758100</v>
      </c>
      <c r="U11" s="15">
        <v>70300</v>
      </c>
      <c r="V11" s="15">
        <f t="shared" si="11"/>
        <v>60624397</v>
      </c>
      <c r="W11" s="15">
        <v>60238997</v>
      </c>
      <c r="X11" s="15">
        <v>352788</v>
      </c>
      <c r="Y11" s="15">
        <v>32612</v>
      </c>
      <c r="Z11" s="15">
        <v>7456960.4382432625</v>
      </c>
      <c r="AA11" s="15"/>
      <c r="AB11" s="20">
        <f t="shared" si="6"/>
        <v>269815.09999999998</v>
      </c>
      <c r="AC11" s="16">
        <v>198452200</v>
      </c>
      <c r="AD11" s="17">
        <f t="shared" si="7"/>
        <v>-71362900</v>
      </c>
    </row>
    <row r="12" spans="1:30" ht="30">
      <c r="A12" s="6" t="s">
        <v>15</v>
      </c>
      <c r="B12" s="12" t="s">
        <v>61</v>
      </c>
      <c r="C12" s="9">
        <f t="shared" si="1"/>
        <v>347347200</v>
      </c>
      <c r="D12" s="9">
        <f t="shared" si="2"/>
        <v>338414466.46600491</v>
      </c>
      <c r="E12" s="9">
        <f t="shared" si="3"/>
        <v>4695821</v>
      </c>
      <c r="F12" s="9">
        <f t="shared" si="4"/>
        <v>180022</v>
      </c>
      <c r="G12" s="9">
        <f t="shared" si="5"/>
        <v>4056929.9</v>
      </c>
      <c r="H12" s="9">
        <f t="shared" si="8"/>
        <v>238499273</v>
      </c>
      <c r="I12" s="9">
        <v>230241436</v>
      </c>
      <c r="J12" s="9">
        <v>4110168</v>
      </c>
      <c r="K12" s="9">
        <v>126690</v>
      </c>
      <c r="L12" s="9">
        <v>4020979</v>
      </c>
      <c r="M12" s="27">
        <f t="shared" si="9"/>
        <v>4549307</v>
      </c>
      <c r="N12" s="9">
        <v>4492595</v>
      </c>
      <c r="O12" s="9">
        <v>19799</v>
      </c>
      <c r="P12" s="9">
        <v>962</v>
      </c>
      <c r="Q12" s="9">
        <v>35950.9</v>
      </c>
      <c r="R12" s="9">
        <f t="shared" si="10"/>
        <v>0</v>
      </c>
      <c r="S12" s="9">
        <v>0</v>
      </c>
      <c r="T12" s="9">
        <v>0</v>
      </c>
      <c r="U12" s="9">
        <v>0</v>
      </c>
      <c r="V12" s="9">
        <f t="shared" si="11"/>
        <v>93718587</v>
      </c>
      <c r="W12" s="9">
        <v>93100363</v>
      </c>
      <c r="X12" s="9">
        <v>565854</v>
      </c>
      <c r="Y12" s="9">
        <v>52370</v>
      </c>
      <c r="Z12" s="9">
        <v>10580072.466004882</v>
      </c>
      <c r="AA12" s="9"/>
      <c r="AB12" s="19">
        <f t="shared" si="6"/>
        <v>347347.20000000001</v>
      </c>
      <c r="AC12" s="2">
        <v>261237900</v>
      </c>
      <c r="AD12" s="11">
        <f t="shared" si="7"/>
        <v>-86109300</v>
      </c>
    </row>
    <row r="13" spans="1:30" ht="30">
      <c r="A13" s="6" t="s">
        <v>16</v>
      </c>
      <c r="B13" s="12" t="s">
        <v>47</v>
      </c>
      <c r="C13" s="9">
        <f t="shared" si="1"/>
        <v>418491400</v>
      </c>
      <c r="D13" s="9">
        <f t="shared" si="2"/>
        <v>406546432.34689921</v>
      </c>
      <c r="E13" s="9">
        <f t="shared" si="3"/>
        <v>6187836</v>
      </c>
      <c r="F13" s="9">
        <f t="shared" si="4"/>
        <v>255720</v>
      </c>
      <c r="G13" s="9">
        <f t="shared" si="5"/>
        <v>5501367.2000000002</v>
      </c>
      <c r="H13" s="9">
        <f t="shared" si="8"/>
        <v>278392779.39999998</v>
      </c>
      <c r="I13" s="9">
        <v>267438954</v>
      </c>
      <c r="J13" s="9">
        <v>5420496</v>
      </c>
      <c r="K13" s="9">
        <v>188674</v>
      </c>
      <c r="L13" s="9">
        <v>5344655.4000000004</v>
      </c>
      <c r="M13" s="27">
        <f t="shared" si="9"/>
        <v>17265531</v>
      </c>
      <c r="N13" s="9">
        <v>17012999</v>
      </c>
      <c r="O13" s="9">
        <v>91380</v>
      </c>
      <c r="P13" s="9">
        <v>4440</v>
      </c>
      <c r="Q13" s="9">
        <v>156711.79999999999</v>
      </c>
      <c r="R13" s="9">
        <f t="shared" si="10"/>
        <v>0</v>
      </c>
      <c r="S13" s="9">
        <v>0</v>
      </c>
      <c r="T13" s="9">
        <v>0</v>
      </c>
      <c r="U13" s="9">
        <v>0</v>
      </c>
      <c r="V13" s="9">
        <f t="shared" si="11"/>
        <v>107826053</v>
      </c>
      <c r="W13" s="9">
        <v>107087487</v>
      </c>
      <c r="X13" s="9">
        <v>675960</v>
      </c>
      <c r="Y13" s="9">
        <v>62606</v>
      </c>
      <c r="Z13" s="9">
        <v>15006992.346899189</v>
      </c>
      <c r="AA13" s="9"/>
      <c r="AB13" s="19">
        <f t="shared" si="6"/>
        <v>418491.4</v>
      </c>
      <c r="AC13" s="2">
        <v>274608500</v>
      </c>
      <c r="AD13" s="11">
        <f t="shared" si="7"/>
        <v>-143882900</v>
      </c>
    </row>
    <row r="14" spans="1:30" ht="30">
      <c r="A14" s="6" t="s">
        <v>17</v>
      </c>
      <c r="B14" s="12" t="s">
        <v>62</v>
      </c>
      <c r="C14" s="9">
        <f t="shared" si="1"/>
        <v>453138000</v>
      </c>
      <c r="D14" s="9">
        <f t="shared" si="2"/>
        <v>440184516.64700043</v>
      </c>
      <c r="E14" s="9">
        <f t="shared" si="3"/>
        <v>6543056</v>
      </c>
      <c r="F14" s="9">
        <f t="shared" si="4"/>
        <v>291262</v>
      </c>
      <c r="G14" s="9">
        <f t="shared" si="5"/>
        <v>6119130.6999999993</v>
      </c>
      <c r="H14" s="9">
        <f t="shared" si="8"/>
        <v>257456148.59999999</v>
      </c>
      <c r="I14" s="9">
        <v>245642299</v>
      </c>
      <c r="J14" s="9">
        <v>5594725</v>
      </c>
      <c r="K14" s="9">
        <v>206232</v>
      </c>
      <c r="L14" s="9">
        <v>6012892.5999999996</v>
      </c>
      <c r="M14" s="27">
        <f t="shared" si="9"/>
        <v>11510064</v>
      </c>
      <c r="N14" s="9">
        <v>11338349</v>
      </c>
      <c r="O14" s="9">
        <v>62443</v>
      </c>
      <c r="P14" s="9">
        <v>3034</v>
      </c>
      <c r="Q14" s="9">
        <v>106238.1</v>
      </c>
      <c r="R14" s="9">
        <f t="shared" si="10"/>
        <v>0</v>
      </c>
      <c r="S14" s="9">
        <v>0</v>
      </c>
      <c r="T14" s="9">
        <v>0</v>
      </c>
      <c r="U14" s="9">
        <v>0</v>
      </c>
      <c r="V14" s="9">
        <f t="shared" si="11"/>
        <v>167607898</v>
      </c>
      <c r="W14" s="9">
        <v>166640014</v>
      </c>
      <c r="X14" s="9">
        <v>885888</v>
      </c>
      <c r="Y14" s="9">
        <v>81996</v>
      </c>
      <c r="Z14" s="9">
        <v>16563854.64700041</v>
      </c>
      <c r="AA14" s="9"/>
      <c r="AB14" s="19">
        <f t="shared" si="6"/>
        <v>453138</v>
      </c>
      <c r="AC14" s="2">
        <v>351380300</v>
      </c>
      <c r="AD14" s="11">
        <f t="shared" si="7"/>
        <v>-101757700</v>
      </c>
    </row>
    <row r="15" spans="1:30" ht="30">
      <c r="A15" s="6" t="s">
        <v>18</v>
      </c>
      <c r="B15" s="12" t="s">
        <v>63</v>
      </c>
      <c r="C15" s="9">
        <f t="shared" si="1"/>
        <v>319686800</v>
      </c>
      <c r="D15" s="9">
        <f t="shared" si="2"/>
        <v>309265302.51635581</v>
      </c>
      <c r="E15" s="9">
        <f t="shared" si="3"/>
        <v>6156218</v>
      </c>
      <c r="F15" s="9">
        <f t="shared" si="4"/>
        <v>351200</v>
      </c>
      <c r="G15" s="9">
        <f t="shared" si="5"/>
        <v>3914078</v>
      </c>
      <c r="H15" s="9">
        <f t="shared" si="8"/>
        <v>207718937.40000001</v>
      </c>
      <c r="I15" s="9">
        <v>199793140</v>
      </c>
      <c r="J15" s="9">
        <v>3923248</v>
      </c>
      <c r="K15" s="9">
        <v>145520</v>
      </c>
      <c r="L15" s="9">
        <v>3857029.4</v>
      </c>
      <c r="M15" s="27">
        <f t="shared" si="9"/>
        <v>5506639</v>
      </c>
      <c r="N15" s="9">
        <v>5417650</v>
      </c>
      <c r="O15" s="9">
        <v>30460</v>
      </c>
      <c r="P15" s="9">
        <v>1480</v>
      </c>
      <c r="Q15" s="9">
        <v>57048.6</v>
      </c>
      <c r="R15" s="9">
        <f t="shared" si="10"/>
        <v>36747101</v>
      </c>
      <c r="S15" s="9">
        <v>34748477</v>
      </c>
      <c r="T15" s="9">
        <v>1829016</v>
      </c>
      <c r="U15" s="9">
        <v>169608</v>
      </c>
      <c r="V15" s="9">
        <f t="shared" si="11"/>
        <v>63965789</v>
      </c>
      <c r="W15" s="9">
        <v>63557703</v>
      </c>
      <c r="X15" s="9">
        <v>373494</v>
      </c>
      <c r="Y15" s="9">
        <v>34592</v>
      </c>
      <c r="Z15" s="9">
        <v>5748332.5163558275</v>
      </c>
      <c r="AA15" s="9"/>
      <c r="AB15" s="19">
        <f t="shared" si="6"/>
        <v>319686.8</v>
      </c>
      <c r="AC15" s="2">
        <v>249015000</v>
      </c>
      <c r="AD15" s="11">
        <f t="shared" si="7"/>
        <v>-70671800</v>
      </c>
    </row>
    <row r="16" spans="1:30" ht="30">
      <c r="A16" s="6" t="s">
        <v>19</v>
      </c>
      <c r="B16" s="12" t="s">
        <v>64</v>
      </c>
      <c r="C16" s="9">
        <f t="shared" si="1"/>
        <v>312520900</v>
      </c>
      <c r="D16" s="9">
        <f t="shared" si="2"/>
        <v>304484062.56033891</v>
      </c>
      <c r="E16" s="9">
        <f t="shared" si="3"/>
        <v>4636173</v>
      </c>
      <c r="F16" s="9">
        <f t="shared" si="4"/>
        <v>221706</v>
      </c>
      <c r="G16" s="9">
        <f t="shared" si="5"/>
        <v>3178912.2</v>
      </c>
      <c r="H16" s="9">
        <f t="shared" si="8"/>
        <v>219037132</v>
      </c>
      <c r="I16" s="9">
        <v>212283233</v>
      </c>
      <c r="J16" s="9">
        <v>3464710</v>
      </c>
      <c r="K16" s="9">
        <v>113244</v>
      </c>
      <c r="L16" s="9">
        <v>3175945</v>
      </c>
      <c r="M16" s="27">
        <f t="shared" si="9"/>
        <v>323710</v>
      </c>
      <c r="N16" s="9">
        <v>319146</v>
      </c>
      <c r="O16" s="9">
        <v>1523</v>
      </c>
      <c r="P16" s="9">
        <v>74</v>
      </c>
      <c r="Q16" s="9">
        <v>2967.2</v>
      </c>
      <c r="R16" s="9">
        <f t="shared" si="10"/>
        <v>12676680</v>
      </c>
      <c r="S16" s="9">
        <v>11874440</v>
      </c>
      <c r="T16" s="9">
        <v>734160</v>
      </c>
      <c r="U16" s="9">
        <v>68080</v>
      </c>
      <c r="V16" s="9">
        <f t="shared" si="11"/>
        <v>69217769</v>
      </c>
      <c r="W16" s="9">
        <v>68741681</v>
      </c>
      <c r="X16" s="9">
        <v>435780</v>
      </c>
      <c r="Y16" s="9">
        <v>40308</v>
      </c>
      <c r="Z16" s="9">
        <v>11265562.560338922</v>
      </c>
      <c r="AA16" s="9"/>
      <c r="AB16" s="19">
        <f t="shared" si="6"/>
        <v>312520.90000000002</v>
      </c>
      <c r="AC16" s="2">
        <v>234392100</v>
      </c>
      <c r="AD16" s="11">
        <f t="shared" si="7"/>
        <v>-78128800</v>
      </c>
    </row>
    <row r="17" spans="1:30" s="16" customFormat="1" ht="30">
      <c r="A17" s="13" t="s">
        <v>20</v>
      </c>
      <c r="B17" s="14" t="s">
        <v>21</v>
      </c>
      <c r="C17" s="9">
        <f t="shared" si="1"/>
        <v>352790900</v>
      </c>
      <c r="D17" s="15">
        <f t="shared" si="2"/>
        <v>343494797.62492758</v>
      </c>
      <c r="E17" s="15">
        <f t="shared" si="3"/>
        <v>5125477</v>
      </c>
      <c r="F17" s="15">
        <f t="shared" si="4"/>
        <v>256220</v>
      </c>
      <c r="G17" s="9">
        <f t="shared" si="5"/>
        <v>3914424.6</v>
      </c>
      <c r="H17" s="15">
        <f t="shared" si="8"/>
        <v>227856823</v>
      </c>
      <c r="I17" s="15">
        <v>220258830</v>
      </c>
      <c r="J17" s="15">
        <v>3581676</v>
      </c>
      <c r="K17" s="15">
        <v>113448</v>
      </c>
      <c r="L17" s="15">
        <v>3902869</v>
      </c>
      <c r="M17" s="27">
        <f t="shared" si="9"/>
        <v>1938977</v>
      </c>
      <c r="N17" s="15">
        <v>1919436</v>
      </c>
      <c r="O17" s="15">
        <v>7615</v>
      </c>
      <c r="P17" s="15">
        <v>370</v>
      </c>
      <c r="Q17" s="15">
        <v>11555.6</v>
      </c>
      <c r="R17" s="15">
        <f t="shared" si="10"/>
        <v>18607700</v>
      </c>
      <c r="S17" s="15">
        <v>17474100</v>
      </c>
      <c r="T17" s="15">
        <v>1037400</v>
      </c>
      <c r="U17" s="15">
        <v>96200</v>
      </c>
      <c r="V17" s="15">
        <f t="shared" si="11"/>
        <v>91144843</v>
      </c>
      <c r="W17" s="15">
        <v>90599855</v>
      </c>
      <c r="X17" s="15">
        <v>498786</v>
      </c>
      <c r="Y17" s="15">
        <v>46202</v>
      </c>
      <c r="Z17" s="15">
        <v>13242576.624927588</v>
      </c>
      <c r="AA17" s="15"/>
      <c r="AB17" s="20">
        <f t="shared" si="6"/>
        <v>352790.9</v>
      </c>
      <c r="AC17" s="16">
        <v>294096200</v>
      </c>
      <c r="AD17" s="17">
        <f t="shared" si="7"/>
        <v>-58694700</v>
      </c>
    </row>
    <row r="18" spans="1:30" s="16" customFormat="1" ht="30">
      <c r="A18" s="13" t="s">
        <v>22</v>
      </c>
      <c r="B18" s="14" t="s">
        <v>65</v>
      </c>
      <c r="C18" s="9">
        <f t="shared" si="1"/>
        <v>212158300</v>
      </c>
      <c r="D18" s="15">
        <f t="shared" si="2"/>
        <v>207967489.84164396</v>
      </c>
      <c r="E18" s="15">
        <f t="shared" si="3"/>
        <v>2650162</v>
      </c>
      <c r="F18" s="15">
        <f t="shared" si="4"/>
        <v>121226</v>
      </c>
      <c r="G18" s="9">
        <f t="shared" si="5"/>
        <v>1419455</v>
      </c>
      <c r="H18" s="15">
        <f t="shared" si="8"/>
        <v>166500451</v>
      </c>
      <c r="I18" s="15">
        <v>162948774</v>
      </c>
      <c r="J18" s="15">
        <v>2065198</v>
      </c>
      <c r="K18" s="15">
        <v>67024</v>
      </c>
      <c r="L18" s="15">
        <v>1419455</v>
      </c>
      <c r="M18" s="27">
        <f t="shared" si="9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10"/>
        <v>10357090</v>
      </c>
      <c r="S18" s="15">
        <v>9864410</v>
      </c>
      <c r="T18" s="15">
        <v>450870</v>
      </c>
      <c r="U18" s="15">
        <v>41810</v>
      </c>
      <c r="V18" s="15">
        <f t="shared" si="11"/>
        <v>29143705</v>
      </c>
      <c r="W18" s="15">
        <v>28997219</v>
      </c>
      <c r="X18" s="15">
        <v>134094</v>
      </c>
      <c r="Y18" s="15">
        <v>12392</v>
      </c>
      <c r="Z18" s="15">
        <v>6157086.8416439574</v>
      </c>
      <c r="AA18" s="15"/>
      <c r="AB18" s="20">
        <f t="shared" si="6"/>
        <v>212158.3</v>
      </c>
      <c r="AC18" s="16">
        <v>167788100</v>
      </c>
      <c r="AD18" s="17">
        <f t="shared" si="7"/>
        <v>-44370200</v>
      </c>
    </row>
    <row r="19" spans="1:30" ht="30">
      <c r="A19" s="6" t="s">
        <v>23</v>
      </c>
      <c r="B19" s="12" t="s">
        <v>66</v>
      </c>
      <c r="C19" s="9">
        <f t="shared" si="1"/>
        <v>246483600</v>
      </c>
      <c r="D19" s="9">
        <f t="shared" si="2"/>
        <v>241015076.07764387</v>
      </c>
      <c r="E19" s="9">
        <f t="shared" si="3"/>
        <v>3169806</v>
      </c>
      <c r="F19" s="9">
        <f t="shared" si="4"/>
        <v>152704</v>
      </c>
      <c r="G19" s="9">
        <f t="shared" si="5"/>
        <v>2146023.1</v>
      </c>
      <c r="H19" s="9">
        <f t="shared" si="8"/>
        <v>187691549.59999999</v>
      </c>
      <c r="I19" s="9">
        <v>183001357</v>
      </c>
      <c r="J19" s="9">
        <v>2486742</v>
      </c>
      <c r="K19" s="9">
        <v>90246</v>
      </c>
      <c r="L19" s="9">
        <v>2113204.6</v>
      </c>
      <c r="M19" s="27">
        <f t="shared" si="9"/>
        <v>4354845</v>
      </c>
      <c r="N19" s="9">
        <v>4302862</v>
      </c>
      <c r="O19" s="9">
        <v>18276</v>
      </c>
      <c r="P19" s="9">
        <v>888</v>
      </c>
      <c r="Q19" s="9">
        <v>32818.5</v>
      </c>
      <c r="R19" s="9">
        <f t="shared" si="10"/>
        <v>11509098</v>
      </c>
      <c r="S19" s="9">
        <v>11029498</v>
      </c>
      <c r="T19" s="9">
        <v>438900</v>
      </c>
      <c r="U19" s="9">
        <v>40700</v>
      </c>
      <c r="V19" s="9">
        <f t="shared" si="11"/>
        <v>37662209</v>
      </c>
      <c r="W19" s="9">
        <v>37415451</v>
      </c>
      <c r="X19" s="9">
        <v>225888</v>
      </c>
      <c r="Y19" s="9">
        <v>20870</v>
      </c>
      <c r="Z19" s="9">
        <v>5265908.0776438769</v>
      </c>
      <c r="AA19" s="9"/>
      <c r="AB19" s="19">
        <f t="shared" si="6"/>
        <v>246483.6</v>
      </c>
      <c r="AC19" s="2">
        <v>175171100</v>
      </c>
      <c r="AD19" s="11">
        <f t="shared" si="7"/>
        <v>-71312500</v>
      </c>
    </row>
    <row r="20" spans="1:30" ht="30">
      <c r="A20" s="6" t="s">
        <v>24</v>
      </c>
      <c r="B20" s="12" t="s">
        <v>67</v>
      </c>
      <c r="C20" s="9">
        <f t="shared" si="1"/>
        <v>443343900</v>
      </c>
      <c r="D20" s="9">
        <f t="shared" si="2"/>
        <v>428937157.91154772</v>
      </c>
      <c r="E20" s="9">
        <f t="shared" si="3"/>
        <v>6476230</v>
      </c>
      <c r="F20" s="9">
        <f t="shared" si="4"/>
        <v>320594</v>
      </c>
      <c r="G20" s="9">
        <f t="shared" si="5"/>
        <v>7609877.4000000004</v>
      </c>
      <c r="H20" s="9">
        <f t="shared" si="8"/>
        <v>270676901.39999998</v>
      </c>
      <c r="I20" s="9">
        <v>257388874</v>
      </c>
      <c r="J20" s="9">
        <v>5507572</v>
      </c>
      <c r="K20" s="9">
        <v>232442</v>
      </c>
      <c r="L20" s="9">
        <v>7548013.4000000004</v>
      </c>
      <c r="M20" s="27">
        <f t="shared" si="9"/>
        <v>4597889</v>
      </c>
      <c r="N20" s="9">
        <v>4497697</v>
      </c>
      <c r="O20" s="9">
        <v>36552</v>
      </c>
      <c r="P20" s="9">
        <v>1776</v>
      </c>
      <c r="Q20" s="9">
        <v>61864</v>
      </c>
      <c r="R20" s="9">
        <f t="shared" si="10"/>
        <v>0</v>
      </c>
      <c r="S20" s="9">
        <v>0</v>
      </c>
      <c r="T20" s="9">
        <v>0</v>
      </c>
      <c r="U20" s="9">
        <v>0</v>
      </c>
      <c r="V20" s="9">
        <f t="shared" si="11"/>
        <v>153985828</v>
      </c>
      <c r="W20" s="9">
        <v>152967346</v>
      </c>
      <c r="X20" s="9">
        <v>932106</v>
      </c>
      <c r="Y20" s="9">
        <v>86376</v>
      </c>
      <c r="Z20" s="9">
        <v>14083240.911547735</v>
      </c>
      <c r="AA20" s="9"/>
      <c r="AB20" s="19">
        <f t="shared" si="6"/>
        <v>443343.9</v>
      </c>
      <c r="AC20" s="2">
        <v>339310300</v>
      </c>
      <c r="AD20" s="11">
        <f t="shared" si="7"/>
        <v>-104033600</v>
      </c>
    </row>
    <row r="21" spans="1:30" ht="30">
      <c r="A21" s="6" t="s">
        <v>25</v>
      </c>
      <c r="B21" s="12" t="s">
        <v>68</v>
      </c>
      <c r="C21" s="9">
        <f t="shared" si="1"/>
        <v>491798800</v>
      </c>
      <c r="D21" s="9">
        <f t="shared" si="2"/>
        <v>473608601.33608365</v>
      </c>
      <c r="E21" s="9">
        <f t="shared" si="3"/>
        <v>10686963</v>
      </c>
      <c r="F21" s="9">
        <f t="shared" si="4"/>
        <v>670808</v>
      </c>
      <c r="G21" s="9">
        <f t="shared" si="5"/>
        <v>6832429.9000000004</v>
      </c>
      <c r="H21" s="9">
        <f t="shared" si="8"/>
        <v>296735874.69999999</v>
      </c>
      <c r="I21" s="9">
        <v>283677771</v>
      </c>
      <c r="J21" s="9">
        <v>6051538</v>
      </c>
      <c r="K21" s="9">
        <v>242740</v>
      </c>
      <c r="L21" s="9">
        <v>6763825.7000000002</v>
      </c>
      <c r="M21" s="27">
        <f t="shared" si="9"/>
        <v>5631660</v>
      </c>
      <c r="N21" s="9">
        <v>5523131</v>
      </c>
      <c r="O21" s="9">
        <v>38075</v>
      </c>
      <c r="P21" s="9">
        <v>1850</v>
      </c>
      <c r="Q21" s="9">
        <v>68604.2</v>
      </c>
      <c r="R21" s="9">
        <f t="shared" si="10"/>
        <v>83197543</v>
      </c>
      <c r="S21" s="9">
        <v>78870679</v>
      </c>
      <c r="T21" s="9">
        <v>3959676</v>
      </c>
      <c r="U21" s="9">
        <v>367188</v>
      </c>
      <c r="V21" s="9">
        <f t="shared" si="11"/>
        <v>89632133</v>
      </c>
      <c r="W21" s="9">
        <v>88935429</v>
      </c>
      <c r="X21" s="9">
        <v>637674</v>
      </c>
      <c r="Y21" s="9">
        <v>59030</v>
      </c>
      <c r="Z21" s="9">
        <v>16601591.336083639</v>
      </c>
      <c r="AA21" s="9"/>
      <c r="AB21" s="19">
        <f t="shared" si="6"/>
        <v>491798.8</v>
      </c>
      <c r="AC21" s="2">
        <v>384960000</v>
      </c>
      <c r="AD21" s="11">
        <f t="shared" si="7"/>
        <v>-106838800</v>
      </c>
    </row>
    <row r="22" spans="1:30" ht="30">
      <c r="A22" s="6" t="s">
        <v>26</v>
      </c>
      <c r="B22" s="12" t="s">
        <v>69</v>
      </c>
      <c r="C22" s="9">
        <f t="shared" si="1"/>
        <v>711854200</v>
      </c>
      <c r="D22" s="9">
        <f t="shared" si="2"/>
        <v>699606486.24992001</v>
      </c>
      <c r="E22" s="9">
        <f t="shared" si="3"/>
        <v>6290109</v>
      </c>
      <c r="F22" s="9">
        <f t="shared" si="4"/>
        <v>279104</v>
      </c>
      <c r="G22" s="9">
        <f t="shared" si="5"/>
        <v>5678458.3000000007</v>
      </c>
      <c r="H22" s="9">
        <f t="shared" si="8"/>
        <v>487503858.39999998</v>
      </c>
      <c r="I22" s="9">
        <v>476206748</v>
      </c>
      <c r="J22" s="9">
        <v>5433218</v>
      </c>
      <c r="K22" s="9">
        <v>200270</v>
      </c>
      <c r="L22" s="9">
        <v>5663622.4000000004</v>
      </c>
      <c r="M22" s="27">
        <f t="shared" si="9"/>
        <v>2087886</v>
      </c>
      <c r="N22" s="9">
        <v>2065065</v>
      </c>
      <c r="O22" s="9">
        <v>7615</v>
      </c>
      <c r="P22" s="9">
        <v>370</v>
      </c>
      <c r="Q22" s="9">
        <v>14835.9</v>
      </c>
      <c r="R22" s="9">
        <f t="shared" si="10"/>
        <v>0</v>
      </c>
      <c r="S22" s="9">
        <v>0</v>
      </c>
      <c r="T22" s="9">
        <v>0</v>
      </c>
      <c r="U22" s="9">
        <v>0</v>
      </c>
      <c r="V22" s="9">
        <f t="shared" si="11"/>
        <v>205966898</v>
      </c>
      <c r="W22" s="9">
        <v>205039158</v>
      </c>
      <c r="X22" s="9">
        <v>849276</v>
      </c>
      <c r="Y22" s="9">
        <v>78464</v>
      </c>
      <c r="Z22" s="9">
        <v>16295515.249920011</v>
      </c>
      <c r="AA22" s="9"/>
      <c r="AB22" s="19">
        <f t="shared" si="6"/>
        <v>711854.2</v>
      </c>
      <c r="AC22" s="2">
        <v>497496400</v>
      </c>
      <c r="AD22" s="11">
        <f t="shared" si="7"/>
        <v>-214357800</v>
      </c>
    </row>
    <row r="23" spans="1:30" ht="30">
      <c r="A23" s="6" t="s">
        <v>27</v>
      </c>
      <c r="B23" s="12" t="s">
        <v>70</v>
      </c>
      <c r="C23" s="9">
        <f t="shared" si="1"/>
        <v>807743700</v>
      </c>
      <c r="D23" s="9">
        <f t="shared" si="2"/>
        <v>778679227.74917507</v>
      </c>
      <c r="E23" s="9">
        <f t="shared" si="3"/>
        <v>17054627</v>
      </c>
      <c r="F23" s="9">
        <f t="shared" si="4"/>
        <v>1038206</v>
      </c>
      <c r="G23" s="9">
        <f t="shared" si="5"/>
        <v>10971669.9</v>
      </c>
      <c r="H23" s="9">
        <f t="shared" si="8"/>
        <v>470424026.80000001</v>
      </c>
      <c r="I23" s="9">
        <v>449606399</v>
      </c>
      <c r="J23" s="9">
        <v>9719622</v>
      </c>
      <c r="K23" s="9">
        <v>364204</v>
      </c>
      <c r="L23" s="9">
        <v>10733801.800000001</v>
      </c>
      <c r="M23" s="27">
        <f t="shared" si="9"/>
        <v>19106569</v>
      </c>
      <c r="N23" s="9">
        <v>18723374</v>
      </c>
      <c r="O23" s="9">
        <v>138593</v>
      </c>
      <c r="P23" s="9">
        <v>6734</v>
      </c>
      <c r="Q23" s="9">
        <v>237868.1</v>
      </c>
      <c r="R23" s="9">
        <f t="shared" si="10"/>
        <v>126440433</v>
      </c>
      <c r="S23" s="9">
        <v>119832417</v>
      </c>
      <c r="T23" s="9">
        <v>6047244</v>
      </c>
      <c r="U23" s="9">
        <v>560772</v>
      </c>
      <c r="V23" s="9">
        <f t="shared" si="11"/>
        <v>169061994</v>
      </c>
      <c r="W23" s="9">
        <v>167806330</v>
      </c>
      <c r="X23" s="9">
        <v>1149168</v>
      </c>
      <c r="Y23" s="9">
        <v>106496</v>
      </c>
      <c r="Z23" s="9">
        <v>22710707.749175057</v>
      </c>
      <c r="AA23" s="9"/>
      <c r="AB23" s="19">
        <f t="shared" si="6"/>
        <v>807743.7</v>
      </c>
      <c r="AC23" s="2">
        <v>570906400</v>
      </c>
      <c r="AD23" s="11">
        <f t="shared" si="7"/>
        <v>-236837300</v>
      </c>
    </row>
    <row r="24" spans="1:30" ht="30">
      <c r="A24" s="6" t="s">
        <v>28</v>
      </c>
      <c r="B24" s="12" t="s">
        <v>71</v>
      </c>
      <c r="C24" s="9">
        <f t="shared" si="1"/>
        <v>593396100</v>
      </c>
      <c r="D24" s="9">
        <f t="shared" si="2"/>
        <v>578096403.58436823</v>
      </c>
      <c r="E24" s="9">
        <f t="shared" si="3"/>
        <v>7813122</v>
      </c>
      <c r="F24" s="9">
        <f t="shared" si="4"/>
        <v>421468</v>
      </c>
      <c r="G24" s="9">
        <f t="shared" si="5"/>
        <v>7065117.7000000002</v>
      </c>
      <c r="H24" s="9">
        <f t="shared" si="8"/>
        <v>367240927.39999998</v>
      </c>
      <c r="I24" s="9">
        <v>354530628</v>
      </c>
      <c r="J24" s="9">
        <v>5447936</v>
      </c>
      <c r="K24" s="9">
        <v>202360</v>
      </c>
      <c r="L24" s="9">
        <v>7060003.4000000004</v>
      </c>
      <c r="M24" s="27">
        <f t="shared" si="9"/>
        <v>671150</v>
      </c>
      <c r="N24" s="9">
        <v>662842</v>
      </c>
      <c r="O24" s="9">
        <v>3046</v>
      </c>
      <c r="P24" s="9">
        <v>148</v>
      </c>
      <c r="Q24" s="9">
        <v>5114.3</v>
      </c>
      <c r="R24" s="9">
        <f t="shared" si="10"/>
        <v>27938242</v>
      </c>
      <c r="S24" s="9">
        <v>26304986</v>
      </c>
      <c r="T24" s="9">
        <v>1494654</v>
      </c>
      <c r="U24" s="9">
        <v>138602</v>
      </c>
      <c r="V24" s="9">
        <f t="shared" si="11"/>
        <v>182473826</v>
      </c>
      <c r="W24" s="9">
        <v>181525982</v>
      </c>
      <c r="X24" s="9">
        <v>867486</v>
      </c>
      <c r="Y24" s="9">
        <v>80358</v>
      </c>
      <c r="Z24" s="9">
        <v>15071965.584368259</v>
      </c>
      <c r="AA24" s="9"/>
      <c r="AB24" s="19">
        <f t="shared" si="6"/>
        <v>593396.1</v>
      </c>
      <c r="AC24" s="2">
        <v>408062600</v>
      </c>
      <c r="AD24" s="11">
        <f t="shared" si="7"/>
        <v>-185333500</v>
      </c>
    </row>
    <row r="25" spans="1:30" ht="30">
      <c r="A25" s="6" t="s">
        <v>29</v>
      </c>
      <c r="B25" s="12" t="s">
        <v>72</v>
      </c>
      <c r="C25" s="9">
        <f t="shared" si="1"/>
        <v>780781500</v>
      </c>
      <c r="D25" s="9">
        <f t="shared" si="2"/>
        <v>758217859.37595725</v>
      </c>
      <c r="E25" s="9">
        <f t="shared" si="3"/>
        <v>13362966</v>
      </c>
      <c r="F25" s="9">
        <f t="shared" si="4"/>
        <v>807940</v>
      </c>
      <c r="G25" s="9">
        <f t="shared" si="5"/>
        <v>8392687.9000000004</v>
      </c>
      <c r="H25" s="9">
        <f t="shared" si="8"/>
        <v>432384096.19999999</v>
      </c>
      <c r="I25" s="9">
        <v>416233887</v>
      </c>
      <c r="J25" s="9">
        <v>7589098</v>
      </c>
      <c r="K25" s="9">
        <v>275302</v>
      </c>
      <c r="L25" s="9">
        <v>8285809.2000000002</v>
      </c>
      <c r="M25" s="27">
        <f t="shared" si="9"/>
        <v>10286111</v>
      </c>
      <c r="N25" s="9">
        <v>10115352</v>
      </c>
      <c r="O25" s="9">
        <v>60920</v>
      </c>
      <c r="P25" s="9">
        <v>2960</v>
      </c>
      <c r="Q25" s="9">
        <v>106878.7</v>
      </c>
      <c r="R25" s="9">
        <f t="shared" si="10"/>
        <v>91422879</v>
      </c>
      <c r="S25" s="9">
        <v>86298135</v>
      </c>
      <c r="T25" s="9">
        <v>4689846</v>
      </c>
      <c r="U25" s="9">
        <v>434898</v>
      </c>
      <c r="V25" s="9">
        <f t="shared" si="11"/>
        <v>229970749</v>
      </c>
      <c r="W25" s="9">
        <v>228852867</v>
      </c>
      <c r="X25" s="9">
        <v>1023102</v>
      </c>
      <c r="Y25" s="9">
        <v>94780</v>
      </c>
      <c r="Z25" s="9">
        <v>16717618.375957273</v>
      </c>
      <c r="AA25" s="9"/>
      <c r="AB25" s="19">
        <f t="shared" si="6"/>
        <v>780781.5</v>
      </c>
      <c r="AC25" s="2">
        <v>603434500</v>
      </c>
      <c r="AD25" s="11">
        <f t="shared" si="7"/>
        <v>-177347000</v>
      </c>
    </row>
    <row r="26" spans="1:30" ht="30">
      <c r="A26" s="6" t="s">
        <v>30</v>
      </c>
      <c r="B26" s="12" t="s">
        <v>73</v>
      </c>
      <c r="C26" s="9">
        <f t="shared" si="1"/>
        <v>595383000</v>
      </c>
      <c r="D26" s="9">
        <f t="shared" si="2"/>
        <v>580993519.69703758</v>
      </c>
      <c r="E26" s="9">
        <f t="shared" si="3"/>
        <v>9183735</v>
      </c>
      <c r="F26" s="9">
        <f t="shared" si="4"/>
        <v>445090</v>
      </c>
      <c r="G26" s="9">
        <f t="shared" si="5"/>
        <v>4760666.5</v>
      </c>
      <c r="H26" s="9">
        <f t="shared" si="8"/>
        <v>449369715.80000001</v>
      </c>
      <c r="I26" s="9">
        <v>437455264</v>
      </c>
      <c r="J26" s="9">
        <v>6935392</v>
      </c>
      <c r="K26" s="9">
        <v>237196</v>
      </c>
      <c r="L26" s="9">
        <v>4741863.8</v>
      </c>
      <c r="M26" s="27">
        <f t="shared" si="9"/>
        <v>2411303</v>
      </c>
      <c r="N26" s="9">
        <v>2381321</v>
      </c>
      <c r="O26" s="9">
        <v>10661</v>
      </c>
      <c r="P26" s="9">
        <v>518</v>
      </c>
      <c r="Q26" s="9">
        <v>18802.7</v>
      </c>
      <c r="R26" s="9">
        <f t="shared" si="10"/>
        <v>33367604</v>
      </c>
      <c r="S26" s="9">
        <v>31587852</v>
      </c>
      <c r="T26" s="9">
        <v>1628718</v>
      </c>
      <c r="U26" s="9">
        <v>151034</v>
      </c>
      <c r="V26" s="9">
        <f t="shared" si="11"/>
        <v>97442491</v>
      </c>
      <c r="W26" s="9">
        <v>96777185</v>
      </c>
      <c r="X26" s="9">
        <v>608964</v>
      </c>
      <c r="Y26" s="9">
        <v>56342</v>
      </c>
      <c r="Z26" s="9">
        <v>12791897.69703763</v>
      </c>
      <c r="AA26" s="9"/>
      <c r="AB26" s="19">
        <f t="shared" si="6"/>
        <v>595383</v>
      </c>
      <c r="AC26" s="2">
        <v>448927000</v>
      </c>
      <c r="AD26" s="11">
        <f t="shared" si="7"/>
        <v>-146456000</v>
      </c>
    </row>
    <row r="27" spans="1:30" ht="30">
      <c r="A27" s="6" t="s">
        <v>31</v>
      </c>
      <c r="B27" s="12" t="s">
        <v>74</v>
      </c>
      <c r="C27" s="9">
        <f t="shared" si="1"/>
        <v>274531300</v>
      </c>
      <c r="D27" s="9">
        <f t="shared" si="2"/>
        <v>266273238.70867494</v>
      </c>
      <c r="E27" s="9">
        <f t="shared" si="3"/>
        <v>4568112</v>
      </c>
      <c r="F27" s="9">
        <f t="shared" si="4"/>
        <v>246010</v>
      </c>
      <c r="G27" s="9">
        <f t="shared" si="5"/>
        <v>3443938.1</v>
      </c>
      <c r="H27" s="9">
        <f t="shared" si="8"/>
        <v>156581380.90000001</v>
      </c>
      <c r="I27" s="9">
        <v>150011642</v>
      </c>
      <c r="J27" s="9">
        <v>3052710</v>
      </c>
      <c r="K27" s="9">
        <v>106402</v>
      </c>
      <c r="L27" s="9">
        <v>3410626.9</v>
      </c>
      <c r="M27" s="27">
        <f t="shared" si="9"/>
        <v>3075630</v>
      </c>
      <c r="N27" s="9">
        <v>3023155</v>
      </c>
      <c r="O27" s="9">
        <v>18276</v>
      </c>
      <c r="P27" s="9">
        <v>888</v>
      </c>
      <c r="Q27" s="9">
        <v>33311.199999999997</v>
      </c>
      <c r="R27" s="9">
        <f t="shared" si="10"/>
        <v>21218884</v>
      </c>
      <c r="S27" s="9">
        <v>20045172</v>
      </c>
      <c r="T27" s="9">
        <v>1074108</v>
      </c>
      <c r="U27" s="9">
        <v>99604</v>
      </c>
      <c r="V27" s="9">
        <f t="shared" si="11"/>
        <v>82058872</v>
      </c>
      <c r="W27" s="9">
        <v>81596738</v>
      </c>
      <c r="X27" s="9">
        <v>423018</v>
      </c>
      <c r="Y27" s="9">
        <v>39116</v>
      </c>
      <c r="Z27" s="9">
        <v>11596531.708674926</v>
      </c>
      <c r="AA27" s="9"/>
      <c r="AB27" s="19">
        <f t="shared" si="6"/>
        <v>274531.3</v>
      </c>
      <c r="AC27" s="2">
        <v>208831700</v>
      </c>
      <c r="AD27" s="11">
        <f t="shared" si="7"/>
        <v>-65699600</v>
      </c>
    </row>
    <row r="28" spans="1:30" ht="18.75" customHeight="1">
      <c r="A28" s="6" t="s">
        <v>32</v>
      </c>
      <c r="B28" s="12" t="s">
        <v>33</v>
      </c>
      <c r="C28" s="9">
        <f t="shared" si="1"/>
        <v>5532430000</v>
      </c>
      <c r="D28" s="9">
        <f t="shared" si="2"/>
        <v>5352567525.4637718</v>
      </c>
      <c r="E28" s="9">
        <f t="shared" si="3"/>
        <v>62382299</v>
      </c>
      <c r="F28" s="9">
        <f t="shared" si="4"/>
        <v>4458076</v>
      </c>
      <c r="G28" s="9">
        <f t="shared" si="5"/>
        <v>113022088.8</v>
      </c>
      <c r="H28" s="9">
        <f t="shared" si="8"/>
        <v>2868359395.5</v>
      </c>
      <c r="I28" s="9">
        <v>2718446003</v>
      </c>
      <c r="J28" s="9">
        <v>34548686</v>
      </c>
      <c r="K28" s="9">
        <v>3101154</v>
      </c>
      <c r="L28" s="9">
        <v>112263552.5</v>
      </c>
      <c r="M28" s="27">
        <f t="shared" si="9"/>
        <v>55814535</v>
      </c>
      <c r="N28" s="9">
        <v>54604048</v>
      </c>
      <c r="O28" s="9">
        <v>431009</v>
      </c>
      <c r="P28" s="9">
        <v>20942</v>
      </c>
      <c r="Q28" s="9">
        <v>758536.3</v>
      </c>
      <c r="R28" s="9">
        <f t="shared" si="10"/>
        <v>45624080</v>
      </c>
      <c r="S28" s="9">
        <v>31250820</v>
      </c>
      <c r="T28" s="9">
        <v>14256340</v>
      </c>
      <c r="U28" s="9">
        <v>116920</v>
      </c>
      <c r="V28" s="9">
        <f t="shared" si="11"/>
        <v>2378726035</v>
      </c>
      <c r="W28" s="9">
        <v>2364360711</v>
      </c>
      <c r="X28" s="9">
        <v>13146264</v>
      </c>
      <c r="Y28" s="9">
        <v>1219060</v>
      </c>
      <c r="Z28" s="9">
        <v>183905943.46377176</v>
      </c>
      <c r="AA28" s="9"/>
      <c r="AB28" s="19">
        <f t="shared" si="6"/>
        <v>5532430</v>
      </c>
      <c r="AC28" s="2">
        <v>3718475700</v>
      </c>
      <c r="AD28" s="11">
        <f t="shared" si="7"/>
        <v>-1813954300</v>
      </c>
    </row>
    <row r="29" spans="1:30" ht="18.75" customHeight="1">
      <c r="A29" s="6" t="s">
        <v>34</v>
      </c>
      <c r="B29" s="12" t="s">
        <v>35</v>
      </c>
      <c r="C29" s="9">
        <f t="shared" si="1"/>
        <v>4425505400</v>
      </c>
      <c r="D29" s="9">
        <f t="shared" si="2"/>
        <v>4330575971.8649168</v>
      </c>
      <c r="E29" s="9">
        <f t="shared" si="3"/>
        <v>31516762</v>
      </c>
      <c r="F29" s="9">
        <f t="shared" si="4"/>
        <v>2486422</v>
      </c>
      <c r="G29" s="9">
        <f t="shared" si="5"/>
        <v>60926214.799999997</v>
      </c>
      <c r="H29" s="9">
        <f t="shared" si="8"/>
        <v>2146680110.3</v>
      </c>
      <c r="I29" s="9">
        <v>2066455921</v>
      </c>
      <c r="J29" s="9">
        <v>18427312</v>
      </c>
      <c r="K29" s="9">
        <v>1673630</v>
      </c>
      <c r="L29" s="9">
        <v>60123247.299999997</v>
      </c>
      <c r="M29" s="27">
        <f t="shared" si="9"/>
        <v>96416205</v>
      </c>
      <c r="N29" s="9">
        <v>95146913</v>
      </c>
      <c r="O29" s="9">
        <v>444716</v>
      </c>
      <c r="P29" s="9">
        <v>21608</v>
      </c>
      <c r="Q29" s="9">
        <v>802967.5</v>
      </c>
      <c r="R29" s="9">
        <f t="shared" si="10"/>
        <v>17347000</v>
      </c>
      <c r="S29" s="9">
        <v>12798500</v>
      </c>
      <c r="T29" s="9">
        <v>4511500</v>
      </c>
      <c r="U29" s="9">
        <v>37000</v>
      </c>
      <c r="V29" s="9">
        <f t="shared" si="11"/>
        <v>1976232826</v>
      </c>
      <c r="W29" s="9">
        <v>1967345408</v>
      </c>
      <c r="X29" s="9">
        <v>8133234</v>
      </c>
      <c r="Y29" s="9">
        <v>754184</v>
      </c>
      <c r="Z29" s="9">
        <v>188829229.86491674</v>
      </c>
      <c r="AA29" s="9"/>
      <c r="AB29" s="19">
        <f t="shared" si="6"/>
        <v>4425505.4000000004</v>
      </c>
      <c r="AC29" s="2">
        <v>2793052200</v>
      </c>
      <c r="AD29" s="11">
        <f t="shared" si="7"/>
        <v>-1632453200</v>
      </c>
    </row>
    <row r="30" spans="1:30" ht="18.75" customHeight="1">
      <c r="A30" s="6" t="s">
        <v>36</v>
      </c>
      <c r="B30" s="12" t="s">
        <v>37</v>
      </c>
      <c r="C30" s="9">
        <f t="shared" si="1"/>
        <v>1319134800</v>
      </c>
      <c r="D30" s="9">
        <f t="shared" si="2"/>
        <v>1273486628.7989788</v>
      </c>
      <c r="E30" s="9">
        <f t="shared" si="3"/>
        <v>17480573</v>
      </c>
      <c r="F30" s="9">
        <f t="shared" si="4"/>
        <v>1097420</v>
      </c>
      <c r="G30" s="9">
        <f t="shared" si="5"/>
        <v>27070128.799999997</v>
      </c>
      <c r="H30" s="9">
        <f t="shared" si="8"/>
        <v>686503586.39999998</v>
      </c>
      <c r="I30" s="9">
        <v>649673234</v>
      </c>
      <c r="J30" s="9">
        <v>9392064</v>
      </c>
      <c r="K30" s="9">
        <v>737928</v>
      </c>
      <c r="L30" s="9">
        <v>26700360.399999999</v>
      </c>
      <c r="M30" s="27">
        <f t="shared" si="9"/>
        <v>31850247</v>
      </c>
      <c r="N30" s="9">
        <v>31261690</v>
      </c>
      <c r="O30" s="9">
        <v>208651</v>
      </c>
      <c r="P30" s="9">
        <v>10138</v>
      </c>
      <c r="Q30" s="9">
        <v>369768.4</v>
      </c>
      <c r="R30" s="9">
        <f t="shared" si="10"/>
        <v>18058320</v>
      </c>
      <c r="S30" s="9">
        <v>13317980</v>
      </c>
      <c r="T30" s="9">
        <v>4687060</v>
      </c>
      <c r="U30" s="9">
        <v>53280</v>
      </c>
      <c r="V30" s="9">
        <f t="shared" si="11"/>
        <v>535984408</v>
      </c>
      <c r="W30" s="9">
        <v>532495536</v>
      </c>
      <c r="X30" s="9">
        <v>3192798</v>
      </c>
      <c r="Y30" s="9">
        <v>296074</v>
      </c>
      <c r="Z30" s="9">
        <v>46738188.798978746</v>
      </c>
      <c r="AA30" s="9"/>
      <c r="AB30" s="19">
        <f t="shared" si="6"/>
        <v>1319134.8</v>
      </c>
      <c r="AC30" s="2">
        <v>893588800</v>
      </c>
      <c r="AD30" s="11">
        <f t="shared" si="7"/>
        <v>-425546000</v>
      </c>
    </row>
    <row r="31" spans="1:30" ht="18.75" customHeight="1">
      <c r="A31" s="6" t="s">
        <v>38</v>
      </c>
      <c r="B31" s="12" t="s">
        <v>39</v>
      </c>
      <c r="C31" s="9">
        <f t="shared" si="1"/>
        <v>658986600</v>
      </c>
      <c r="D31" s="9">
        <f t="shared" si="2"/>
        <v>639106260.60394001</v>
      </c>
      <c r="E31" s="9">
        <f t="shared" si="3"/>
        <v>7861784</v>
      </c>
      <c r="F31" s="9">
        <f t="shared" si="4"/>
        <v>507492</v>
      </c>
      <c r="G31" s="9">
        <f t="shared" si="5"/>
        <v>11511016.4</v>
      </c>
      <c r="H31" s="9">
        <f t="shared" si="8"/>
        <v>318459802.39999998</v>
      </c>
      <c r="I31" s="9">
        <v>301139074</v>
      </c>
      <c r="J31" s="9">
        <v>5691546</v>
      </c>
      <c r="K31" s="9">
        <v>310948</v>
      </c>
      <c r="L31" s="9">
        <v>11318234.4</v>
      </c>
      <c r="M31" s="27">
        <f t="shared" si="9"/>
        <v>18573044</v>
      </c>
      <c r="N31" s="9">
        <v>18268472</v>
      </c>
      <c r="O31" s="9">
        <v>106610</v>
      </c>
      <c r="P31" s="9">
        <v>5180</v>
      </c>
      <c r="Q31" s="9">
        <v>192782</v>
      </c>
      <c r="R31" s="9">
        <f t="shared" si="10"/>
        <v>13775684</v>
      </c>
      <c r="S31" s="9">
        <v>13096396</v>
      </c>
      <c r="T31" s="9">
        <v>621642</v>
      </c>
      <c r="U31" s="9">
        <v>57646</v>
      </c>
      <c r="V31" s="9">
        <f t="shared" si="11"/>
        <v>284655744</v>
      </c>
      <c r="W31" s="9">
        <v>283080040</v>
      </c>
      <c r="X31" s="9">
        <v>1441986</v>
      </c>
      <c r="Y31" s="9">
        <v>133718</v>
      </c>
      <c r="Z31" s="9">
        <v>23522278.603940055</v>
      </c>
      <c r="AA31" s="9"/>
      <c r="AB31" s="19">
        <f t="shared" si="6"/>
        <v>658986.6</v>
      </c>
      <c r="AC31" s="2">
        <v>468439200</v>
      </c>
      <c r="AD31" s="11">
        <f t="shared" si="7"/>
        <v>-190547400</v>
      </c>
    </row>
    <row r="32" spans="1:30" ht="18.75" customHeight="1">
      <c r="A32" s="6" t="s">
        <v>40</v>
      </c>
      <c r="B32" s="12" t="s">
        <v>41</v>
      </c>
      <c r="C32" s="9">
        <f t="shared" si="1"/>
        <v>678737000</v>
      </c>
      <c r="D32" s="9">
        <f t="shared" si="2"/>
        <v>655473950.53760743</v>
      </c>
      <c r="E32" s="9">
        <f t="shared" si="3"/>
        <v>10464537</v>
      </c>
      <c r="F32" s="9">
        <f t="shared" si="4"/>
        <v>655566</v>
      </c>
      <c r="G32" s="9">
        <f t="shared" si="5"/>
        <v>12142933.6</v>
      </c>
      <c r="H32" s="9">
        <f t="shared" si="8"/>
        <v>360295175.60000002</v>
      </c>
      <c r="I32" s="9">
        <v>341024565</v>
      </c>
      <c r="J32" s="9">
        <v>6937110</v>
      </c>
      <c r="K32" s="9">
        <v>331890</v>
      </c>
      <c r="L32" s="9">
        <v>12001610.6</v>
      </c>
      <c r="M32" s="27">
        <f t="shared" si="9"/>
        <v>12763377</v>
      </c>
      <c r="N32" s="9">
        <v>12540607</v>
      </c>
      <c r="O32" s="9">
        <v>77673</v>
      </c>
      <c r="P32" s="9">
        <v>3774</v>
      </c>
      <c r="Q32" s="9">
        <v>141323</v>
      </c>
      <c r="R32" s="9">
        <f t="shared" si="10"/>
        <v>45742990</v>
      </c>
      <c r="S32" s="9">
        <v>43419110</v>
      </c>
      <c r="T32" s="9">
        <v>2126670</v>
      </c>
      <c r="U32" s="9">
        <v>197210</v>
      </c>
      <c r="V32" s="9">
        <f t="shared" si="11"/>
        <v>232292926</v>
      </c>
      <c r="W32" s="9">
        <v>230847150</v>
      </c>
      <c r="X32" s="9">
        <v>1323084</v>
      </c>
      <c r="Y32" s="9">
        <v>122692</v>
      </c>
      <c r="Z32" s="9">
        <v>27642518.537607424</v>
      </c>
      <c r="AA32" s="9"/>
      <c r="AB32" s="19">
        <f t="shared" si="6"/>
        <v>678737</v>
      </c>
      <c r="AC32" s="2">
        <v>480240700</v>
      </c>
      <c r="AD32" s="11">
        <f t="shared" si="7"/>
        <v>-198496300</v>
      </c>
    </row>
    <row r="33" spans="1:30" ht="18.75" customHeight="1">
      <c r="A33" s="6" t="s">
        <v>42</v>
      </c>
      <c r="B33" s="12" t="s">
        <v>43</v>
      </c>
      <c r="C33" s="9">
        <f t="shared" si="1"/>
        <v>558297300</v>
      </c>
      <c r="D33" s="9">
        <f t="shared" si="2"/>
        <v>538842825.88775992</v>
      </c>
      <c r="E33" s="9">
        <f t="shared" si="3"/>
        <v>8628702</v>
      </c>
      <c r="F33" s="9">
        <f t="shared" si="4"/>
        <v>427276</v>
      </c>
      <c r="G33" s="9">
        <f t="shared" si="5"/>
        <v>10398507.4</v>
      </c>
      <c r="H33" s="9">
        <f t="shared" si="8"/>
        <v>248638785.40000001</v>
      </c>
      <c r="I33" s="9">
        <v>231102083</v>
      </c>
      <c r="J33" s="9">
        <v>7023156</v>
      </c>
      <c r="K33" s="9">
        <v>282828</v>
      </c>
      <c r="L33" s="9">
        <v>10230718.4</v>
      </c>
      <c r="M33" s="27">
        <f t="shared" si="9"/>
        <v>17439337</v>
      </c>
      <c r="N33" s="9">
        <v>17166146</v>
      </c>
      <c r="O33" s="9">
        <v>100518</v>
      </c>
      <c r="P33" s="9">
        <v>4884</v>
      </c>
      <c r="Q33" s="9">
        <v>167789</v>
      </c>
      <c r="R33" s="9">
        <f t="shared" si="10"/>
        <v>0</v>
      </c>
      <c r="S33" s="9">
        <v>0</v>
      </c>
      <c r="T33" s="9">
        <v>0</v>
      </c>
      <c r="U33" s="9">
        <v>0</v>
      </c>
      <c r="V33" s="9">
        <f t="shared" si="11"/>
        <v>252059825</v>
      </c>
      <c r="W33" s="9">
        <v>250415233</v>
      </c>
      <c r="X33" s="9">
        <v>1505028</v>
      </c>
      <c r="Y33" s="9">
        <v>139564</v>
      </c>
      <c r="Z33" s="9">
        <v>40159363.887759864</v>
      </c>
      <c r="AA33" s="9"/>
      <c r="AB33" s="19">
        <f t="shared" si="6"/>
        <v>558297.30000000005</v>
      </c>
      <c r="AC33" s="2">
        <v>365283100</v>
      </c>
      <c r="AD33" s="11">
        <f t="shared" si="7"/>
        <v>-193014200</v>
      </c>
    </row>
    <row r="60" spans="14:25">
      <c r="S60" s="11"/>
      <c r="T60" s="11"/>
      <c r="U60" s="11"/>
    </row>
    <row r="61" spans="14:25">
      <c r="N61" s="11"/>
      <c r="O61" s="11"/>
      <c r="P61" s="11"/>
      <c r="Q61" s="11"/>
      <c r="S61" s="11"/>
      <c r="T61" s="11"/>
      <c r="U61" s="11"/>
      <c r="W61" s="11"/>
      <c r="X61" s="11"/>
      <c r="Y61" s="11"/>
    </row>
    <row r="62" spans="14:25">
      <c r="N62" s="11"/>
      <c r="O62" s="11"/>
      <c r="P62" s="11"/>
      <c r="Q62" s="11"/>
      <c r="S62" s="11"/>
      <c r="T62" s="11"/>
      <c r="U62" s="11"/>
      <c r="W62" s="11"/>
      <c r="X62" s="11"/>
      <c r="Y62" s="11"/>
    </row>
    <row r="63" spans="14:25">
      <c r="N63" s="11"/>
      <c r="O63" s="11"/>
      <c r="P63" s="11"/>
      <c r="Q63" s="11"/>
      <c r="S63" s="11"/>
      <c r="T63" s="11"/>
      <c r="U63" s="11"/>
      <c r="W63" s="11"/>
      <c r="X63" s="11"/>
      <c r="Y63" s="11"/>
    </row>
    <row r="64" spans="14:25">
      <c r="N64" s="11"/>
      <c r="O64" s="11"/>
      <c r="P64" s="11"/>
      <c r="Q64" s="11"/>
      <c r="S64" s="11"/>
      <c r="T64" s="11"/>
      <c r="U64" s="11"/>
      <c r="W64" s="11"/>
      <c r="X64" s="11"/>
      <c r="Y64" s="11"/>
    </row>
    <row r="65" spans="14:25">
      <c r="N65" s="11"/>
      <c r="O65" s="11"/>
      <c r="P65" s="11"/>
      <c r="Q65" s="11"/>
      <c r="S65" s="11"/>
      <c r="T65" s="11"/>
      <c r="U65" s="11"/>
      <c r="W65" s="11"/>
      <c r="X65" s="11"/>
      <c r="Y65" s="11"/>
    </row>
    <row r="66" spans="14:25">
      <c r="N66" s="11"/>
      <c r="O66" s="11"/>
      <c r="P66" s="11"/>
      <c r="Q66" s="11"/>
      <c r="S66" s="11"/>
      <c r="T66" s="11"/>
      <c r="U66" s="11"/>
      <c r="W66" s="11"/>
      <c r="X66" s="11"/>
      <c r="Y66" s="11"/>
    </row>
    <row r="67" spans="14:25">
      <c r="N67" s="11"/>
      <c r="O67" s="11"/>
      <c r="P67" s="11"/>
      <c r="Q67" s="11"/>
      <c r="S67" s="11"/>
      <c r="T67" s="11"/>
      <c r="U67" s="11"/>
      <c r="W67" s="11"/>
      <c r="X67" s="11"/>
      <c r="Y67" s="11"/>
    </row>
    <row r="68" spans="14:25">
      <c r="N68" s="11"/>
      <c r="O68" s="11"/>
      <c r="P68" s="11"/>
      <c r="Q68" s="11"/>
      <c r="S68" s="11"/>
      <c r="T68" s="11"/>
      <c r="U68" s="11"/>
      <c r="W68" s="11"/>
      <c r="X68" s="11"/>
      <c r="Y68" s="11"/>
    </row>
    <row r="69" spans="14:25">
      <c r="N69" s="11"/>
      <c r="O69" s="11"/>
      <c r="P69" s="11"/>
      <c r="Q69" s="11"/>
      <c r="S69" s="11"/>
      <c r="T69" s="11"/>
      <c r="U69" s="11"/>
      <c r="W69" s="11"/>
      <c r="X69" s="11"/>
      <c r="Y69" s="11"/>
    </row>
    <row r="70" spans="14:25">
      <c r="N70" s="11"/>
      <c r="O70" s="11"/>
      <c r="P70" s="11"/>
      <c r="Q70" s="11"/>
      <c r="S70" s="11"/>
      <c r="T70" s="11"/>
      <c r="U70" s="11"/>
      <c r="W70" s="11"/>
      <c r="X70" s="11"/>
      <c r="Y70" s="11"/>
    </row>
    <row r="71" spans="14:25">
      <c r="N71" s="11"/>
      <c r="O71" s="11"/>
      <c r="P71" s="11"/>
      <c r="Q71" s="11"/>
      <c r="S71" s="11"/>
      <c r="T71" s="11"/>
      <c r="U71" s="11"/>
      <c r="W71" s="11"/>
      <c r="X71" s="11"/>
      <c r="Y71" s="11"/>
    </row>
    <row r="72" spans="14:25">
      <c r="N72" s="11"/>
      <c r="O72" s="11"/>
      <c r="P72" s="11"/>
      <c r="Q72" s="11"/>
      <c r="S72" s="11"/>
      <c r="T72" s="11"/>
      <c r="U72" s="11"/>
      <c r="W72" s="11"/>
      <c r="X72" s="11"/>
      <c r="Y72" s="11"/>
    </row>
    <row r="73" spans="14:25">
      <c r="N73" s="11"/>
      <c r="O73" s="11"/>
      <c r="P73" s="11"/>
      <c r="Q73" s="11"/>
      <c r="S73" s="11"/>
      <c r="T73" s="11"/>
      <c r="U73" s="11"/>
      <c r="W73" s="11"/>
      <c r="X73" s="11"/>
      <c r="Y73" s="11"/>
    </row>
    <row r="74" spans="14:25">
      <c r="N74" s="11"/>
      <c r="O74" s="11"/>
      <c r="P74" s="11"/>
      <c r="Q74" s="11"/>
      <c r="S74" s="11"/>
      <c r="T74" s="11"/>
      <c r="U74" s="11"/>
      <c r="W74" s="11"/>
      <c r="X74" s="11"/>
      <c r="Y74" s="11"/>
    </row>
    <row r="75" spans="14:25">
      <c r="N75" s="11"/>
      <c r="O75" s="11"/>
      <c r="P75" s="11"/>
      <c r="Q75" s="11"/>
      <c r="S75" s="11"/>
      <c r="T75" s="11"/>
      <c r="U75" s="11"/>
      <c r="W75" s="11"/>
      <c r="X75" s="11"/>
      <c r="Y75" s="11"/>
    </row>
    <row r="76" spans="14:25">
      <c r="N76" s="11"/>
      <c r="O76" s="11"/>
      <c r="P76" s="11"/>
      <c r="Q76" s="11"/>
      <c r="S76" s="11"/>
      <c r="T76" s="11"/>
      <c r="U76" s="11"/>
      <c r="W76" s="11"/>
      <c r="X76" s="11"/>
      <c r="Y76" s="11"/>
    </row>
    <row r="77" spans="14:25">
      <c r="N77" s="11"/>
      <c r="O77" s="11"/>
      <c r="P77" s="11"/>
      <c r="Q77" s="11"/>
      <c r="S77" s="11"/>
      <c r="T77" s="11"/>
      <c r="U77" s="11"/>
      <c r="W77" s="11"/>
      <c r="X77" s="11"/>
      <c r="Y77" s="11"/>
    </row>
    <row r="78" spans="14:25">
      <c r="N78" s="11"/>
      <c r="O78" s="11"/>
      <c r="P78" s="11"/>
      <c r="Q78" s="11"/>
      <c r="S78" s="11"/>
      <c r="T78" s="11"/>
      <c r="U78" s="11"/>
      <c r="W78" s="11"/>
      <c r="X78" s="11"/>
      <c r="Y78" s="11"/>
    </row>
    <row r="79" spans="14:25">
      <c r="N79" s="11"/>
      <c r="O79" s="11"/>
      <c r="P79" s="11"/>
      <c r="Q79" s="11"/>
      <c r="S79" s="11"/>
      <c r="T79" s="11"/>
      <c r="U79" s="11"/>
      <c r="W79" s="11"/>
      <c r="X79" s="11"/>
      <c r="Y79" s="11"/>
    </row>
    <row r="80" spans="14:25">
      <c r="N80" s="11"/>
      <c r="O80" s="11"/>
      <c r="P80" s="11"/>
      <c r="Q80" s="11"/>
      <c r="S80" s="11"/>
      <c r="T80" s="11"/>
      <c r="U80" s="11"/>
      <c r="W80" s="11"/>
      <c r="X80" s="11"/>
      <c r="Y80" s="11"/>
    </row>
    <row r="81" spans="14:25">
      <c r="N81" s="11"/>
      <c r="O81" s="11"/>
      <c r="P81" s="11"/>
      <c r="Q81" s="11"/>
      <c r="S81" s="11"/>
      <c r="T81" s="11"/>
      <c r="U81" s="11"/>
      <c r="W81" s="11"/>
      <c r="X81" s="11"/>
      <c r="Y81" s="11"/>
    </row>
    <row r="82" spans="14:25">
      <c r="N82" s="11"/>
      <c r="O82" s="11"/>
      <c r="P82" s="11"/>
      <c r="Q82" s="11"/>
      <c r="S82" s="11"/>
      <c r="T82" s="11"/>
      <c r="U82" s="11"/>
      <c r="W82" s="11"/>
      <c r="X82" s="11"/>
      <c r="Y82" s="11"/>
    </row>
    <row r="83" spans="14:25">
      <c r="N83" s="11"/>
      <c r="O83" s="11"/>
      <c r="P83" s="11"/>
      <c r="Q83" s="11"/>
      <c r="S83" s="11"/>
      <c r="T83" s="11"/>
      <c r="U83" s="11"/>
      <c r="W83" s="11"/>
      <c r="X83" s="11"/>
      <c r="Y83" s="11"/>
    </row>
    <row r="84" spans="14:25">
      <c r="N84" s="11"/>
      <c r="O84" s="11"/>
      <c r="P84" s="11"/>
      <c r="Q84" s="11"/>
      <c r="S84" s="11"/>
      <c r="T84" s="11"/>
      <c r="U84" s="11"/>
      <c r="W84" s="11"/>
      <c r="X84" s="11"/>
      <c r="Y84" s="11"/>
    </row>
    <row r="85" spans="14:25">
      <c r="N85" s="11"/>
      <c r="O85" s="11"/>
      <c r="P85" s="11"/>
      <c r="Q85" s="11"/>
      <c r="S85" s="11"/>
      <c r="T85" s="11"/>
      <c r="U85" s="11"/>
      <c r="W85" s="11"/>
      <c r="X85" s="11"/>
      <c r="Y85" s="11"/>
    </row>
    <row r="86" spans="14:25">
      <c r="N86" s="11"/>
      <c r="O86" s="11"/>
      <c r="P86" s="11"/>
      <c r="Q86" s="11"/>
      <c r="S86" s="11"/>
      <c r="T86" s="11"/>
      <c r="U86" s="11"/>
      <c r="W86" s="11"/>
      <c r="X86" s="11"/>
      <c r="Y86" s="11"/>
    </row>
    <row r="87" spans="14:25">
      <c r="N87" s="11"/>
      <c r="O87" s="11"/>
      <c r="P87" s="11"/>
      <c r="Q87" s="11"/>
      <c r="W87" s="11"/>
      <c r="X87" s="11"/>
      <c r="Y87" s="11"/>
    </row>
    <row r="88" spans="14:25">
      <c r="N88" s="11"/>
      <c r="O88" s="11"/>
      <c r="P88" s="11"/>
      <c r="Q88" s="11"/>
      <c r="W88" s="11"/>
      <c r="X88" s="11"/>
      <c r="Y88" s="11"/>
    </row>
    <row r="89" spans="14:25">
      <c r="N89" s="11"/>
      <c r="O89" s="11"/>
      <c r="P89" s="11"/>
      <c r="Q89" s="11"/>
      <c r="W89" s="11"/>
      <c r="X89" s="11"/>
      <c r="Y89" s="11"/>
    </row>
    <row r="90" spans="14:25">
      <c r="N90" s="11"/>
      <c r="O90" s="11"/>
      <c r="P90" s="11"/>
      <c r="Q90" s="11"/>
      <c r="W90" s="11"/>
      <c r="X90" s="11"/>
      <c r="Y90" s="11"/>
    </row>
    <row r="91" spans="14:25">
      <c r="N91" s="11"/>
      <c r="O91" s="11"/>
      <c r="P91" s="11"/>
      <c r="Q91" s="11"/>
      <c r="W91" s="11"/>
      <c r="X91" s="11"/>
      <c r="Y91" s="11"/>
    </row>
    <row r="92" spans="14:25">
      <c r="N92" s="11"/>
      <c r="O92" s="11"/>
      <c r="P92" s="11"/>
      <c r="Q92" s="11"/>
      <c r="W92" s="11"/>
      <c r="X92" s="11"/>
      <c r="Y92" s="11"/>
    </row>
    <row r="93" spans="14:25">
      <c r="N93" s="11"/>
      <c r="O93" s="11"/>
      <c r="P93" s="11"/>
      <c r="Q93" s="11"/>
      <c r="W93" s="11"/>
      <c r="X93" s="11"/>
      <c r="Y93" s="11"/>
    </row>
    <row r="94" spans="14:25">
      <c r="N94" s="11"/>
      <c r="O94" s="11"/>
      <c r="P94" s="11"/>
      <c r="Q94" s="11"/>
      <c r="W94" s="11"/>
      <c r="X94" s="11"/>
      <c r="Y94" s="11"/>
    </row>
    <row r="95" spans="14:25">
      <c r="N95" s="11"/>
      <c r="O95" s="11"/>
      <c r="P95" s="11"/>
      <c r="Q95" s="11"/>
      <c r="W95" s="11"/>
      <c r="X95" s="11"/>
      <c r="Y95" s="11"/>
    </row>
    <row r="96" spans="14:25">
      <c r="N96" s="11"/>
      <c r="O96" s="11"/>
      <c r="P96" s="11"/>
      <c r="Q96" s="11"/>
      <c r="W96" s="11"/>
      <c r="X96" s="11"/>
      <c r="Y96" s="11"/>
    </row>
    <row r="97" spans="14:25">
      <c r="N97" s="11"/>
      <c r="O97" s="11"/>
      <c r="P97" s="11"/>
      <c r="Q97" s="11"/>
      <c r="W97" s="11"/>
      <c r="X97" s="11"/>
      <c r="Y97" s="11"/>
    </row>
    <row r="98" spans="14:25">
      <c r="N98" s="11"/>
      <c r="O98" s="11"/>
      <c r="P98" s="11"/>
      <c r="Q98" s="11"/>
      <c r="W98" s="11"/>
      <c r="X98" s="11"/>
      <c r="Y98" s="11"/>
    </row>
    <row r="99" spans="14:25">
      <c r="N99" s="11"/>
      <c r="O99" s="11"/>
      <c r="P99" s="11"/>
      <c r="Q99" s="11"/>
      <c r="W99" s="11"/>
      <c r="X99" s="11"/>
      <c r="Y99" s="11"/>
    </row>
    <row r="100" spans="14:25">
      <c r="N100" s="11"/>
      <c r="O100" s="11"/>
      <c r="P100" s="11"/>
      <c r="Q100" s="11"/>
      <c r="W100" s="11"/>
      <c r="X100" s="11"/>
      <c r="Y100" s="11"/>
    </row>
    <row r="101" spans="14:25">
      <c r="N101" s="11"/>
      <c r="O101" s="11"/>
      <c r="P101" s="11"/>
      <c r="Q101" s="11"/>
      <c r="W101" s="11"/>
      <c r="X101" s="11"/>
      <c r="Y101" s="11"/>
    </row>
    <row r="102" spans="14:25">
      <c r="N102" s="11"/>
      <c r="O102" s="11"/>
      <c r="P102" s="11"/>
      <c r="Q102" s="11"/>
      <c r="W102" s="11"/>
      <c r="X102" s="11"/>
      <c r="Y102" s="11"/>
    </row>
    <row r="103" spans="14:25">
      <c r="N103" s="11"/>
      <c r="O103" s="11"/>
      <c r="P103" s="11"/>
      <c r="Q103" s="11"/>
      <c r="W103" s="11"/>
      <c r="X103" s="11"/>
      <c r="Y103" s="11"/>
    </row>
    <row r="104" spans="14:25">
      <c r="N104" s="11"/>
      <c r="O104" s="11"/>
      <c r="P104" s="11"/>
      <c r="Q104" s="11"/>
      <c r="W104" s="11"/>
      <c r="X104" s="11"/>
      <c r="Y104" s="11"/>
    </row>
    <row r="105" spans="14:25">
      <c r="N105" s="11"/>
      <c r="O105" s="11"/>
      <c r="P105" s="11"/>
      <c r="Q105" s="11"/>
      <c r="W105" s="11"/>
      <c r="X105" s="11"/>
      <c r="Y105" s="11"/>
    </row>
    <row r="106" spans="14:25">
      <c r="N106" s="11"/>
      <c r="O106" s="11"/>
      <c r="P106" s="11"/>
      <c r="Q106" s="11"/>
      <c r="W106" s="11"/>
      <c r="X106" s="11"/>
      <c r="Y106" s="11"/>
    </row>
    <row r="107" spans="14:25">
      <c r="N107" s="11"/>
      <c r="O107" s="11"/>
      <c r="P107" s="11"/>
      <c r="Q107" s="11"/>
      <c r="W107" s="11"/>
      <c r="X107" s="11"/>
      <c r="Y107" s="11"/>
    </row>
    <row r="108" spans="14:25">
      <c r="N108" s="11"/>
      <c r="O108" s="11"/>
      <c r="P108" s="11"/>
      <c r="Q108" s="11"/>
      <c r="W108" s="11"/>
      <c r="X108" s="11"/>
      <c r="Y108" s="11"/>
    </row>
    <row r="109" spans="14:25">
      <c r="N109" s="11"/>
      <c r="O109" s="11"/>
      <c r="P109" s="11"/>
      <c r="Q109" s="11"/>
      <c r="W109" s="11"/>
      <c r="X109" s="11"/>
      <c r="Y109" s="11"/>
    </row>
    <row r="110" spans="14:25">
      <c r="N110" s="11"/>
      <c r="O110" s="11"/>
      <c r="P110" s="11"/>
      <c r="Q110" s="11"/>
      <c r="W110" s="11"/>
      <c r="X110" s="11"/>
      <c r="Y110" s="11"/>
    </row>
    <row r="111" spans="14:25">
      <c r="N111" s="11"/>
      <c r="O111" s="11"/>
      <c r="P111" s="11"/>
      <c r="Q111" s="11"/>
      <c r="W111" s="11"/>
      <c r="X111" s="11"/>
      <c r="Y111" s="11"/>
    </row>
    <row r="112" spans="14:25">
      <c r="N112" s="11"/>
      <c r="O112" s="11"/>
      <c r="P112" s="11"/>
      <c r="Q112" s="11"/>
      <c r="W112" s="11"/>
      <c r="X112" s="11"/>
      <c r="Y112" s="11"/>
    </row>
    <row r="113" spans="14:25">
      <c r="N113" s="11"/>
      <c r="O113" s="11"/>
      <c r="P113" s="11"/>
      <c r="Q113" s="11"/>
      <c r="W113" s="11"/>
      <c r="X113" s="11"/>
      <c r="Y113" s="11"/>
    </row>
    <row r="114" spans="14:25">
      <c r="N114" s="11"/>
      <c r="O114" s="11"/>
      <c r="P114" s="11"/>
      <c r="Q114" s="11"/>
      <c r="W114" s="11"/>
      <c r="X114" s="11"/>
      <c r="Y114" s="11"/>
    </row>
    <row r="115" spans="14:25">
      <c r="N115" s="11"/>
      <c r="O115" s="11"/>
      <c r="P115" s="11"/>
      <c r="Q115" s="11"/>
      <c r="W115" s="11"/>
      <c r="X115" s="11"/>
      <c r="Y115" s="11"/>
    </row>
    <row r="116" spans="14:25">
      <c r="N116" s="11"/>
      <c r="O116" s="11"/>
      <c r="P116" s="11"/>
      <c r="Q116" s="11"/>
      <c r="W116" s="11"/>
      <c r="X116" s="11"/>
      <c r="Y116" s="11"/>
    </row>
    <row r="117" spans="14:25">
      <c r="N117" s="11"/>
      <c r="O117" s="11"/>
      <c r="P117" s="11"/>
      <c r="Q117" s="11"/>
      <c r="W117" s="11"/>
      <c r="X117" s="11"/>
      <c r="Y117" s="11"/>
    </row>
    <row r="118" spans="14:25">
      <c r="N118" s="11"/>
      <c r="O118" s="11"/>
      <c r="P118" s="11"/>
      <c r="Q118" s="11"/>
      <c r="W118" s="11"/>
      <c r="X118" s="11"/>
      <c r="Y118" s="11"/>
    </row>
    <row r="119" spans="14:25">
      <c r="N119" s="11"/>
      <c r="O119" s="11"/>
      <c r="P119" s="11"/>
      <c r="Q119" s="11"/>
      <c r="W119" s="11"/>
      <c r="X119" s="11"/>
      <c r="Y119" s="11"/>
    </row>
    <row r="120" spans="14:25">
      <c r="N120" s="11"/>
      <c r="O120" s="11"/>
      <c r="P120" s="11"/>
      <c r="Q120" s="11"/>
      <c r="W120" s="11"/>
      <c r="X120" s="11"/>
      <c r="Y120" s="11"/>
    </row>
    <row r="121" spans="14:25">
      <c r="N121" s="11"/>
      <c r="O121" s="11"/>
      <c r="P121" s="11"/>
      <c r="Q121" s="11"/>
      <c r="W121" s="11"/>
      <c r="X121" s="11"/>
      <c r="Y121" s="11"/>
    </row>
    <row r="122" spans="14:25">
      <c r="N122" s="11"/>
      <c r="O122" s="11"/>
      <c r="P122" s="11"/>
      <c r="Q122" s="11"/>
      <c r="W122" s="11"/>
      <c r="X122" s="11"/>
      <c r="Y122" s="11"/>
    </row>
    <row r="123" spans="14:25">
      <c r="N123" s="11"/>
      <c r="O123" s="11"/>
      <c r="P123" s="11"/>
      <c r="Q123" s="11"/>
      <c r="W123" s="11"/>
      <c r="X123" s="11"/>
      <c r="Y123" s="11"/>
    </row>
    <row r="124" spans="14:25">
      <c r="N124" s="11"/>
      <c r="O124" s="11"/>
      <c r="P124" s="11"/>
      <c r="Q124" s="11"/>
      <c r="W124" s="11"/>
      <c r="X124" s="11"/>
      <c r="Y124" s="11"/>
    </row>
    <row r="125" spans="14:25">
      <c r="N125" s="11"/>
      <c r="O125" s="11"/>
      <c r="P125" s="11"/>
      <c r="Q125" s="11"/>
      <c r="W125" s="11"/>
      <c r="X125" s="11"/>
      <c r="Y125" s="11"/>
    </row>
    <row r="126" spans="14:25">
      <c r="N126" s="11"/>
      <c r="O126" s="11"/>
      <c r="P126" s="11"/>
      <c r="Q126" s="11"/>
      <c r="W126" s="11"/>
      <c r="X126" s="11"/>
      <c r="Y126" s="11"/>
    </row>
    <row r="127" spans="14:25">
      <c r="N127" s="11"/>
      <c r="O127" s="11"/>
      <c r="P127" s="11"/>
      <c r="Q127" s="11"/>
      <c r="W127" s="11"/>
      <c r="X127" s="11"/>
      <c r="Y127" s="11"/>
    </row>
    <row r="128" spans="14:25">
      <c r="N128" s="11"/>
      <c r="O128" s="11"/>
      <c r="P128" s="11"/>
      <c r="Q128" s="11"/>
      <c r="W128" s="11"/>
      <c r="X128" s="11"/>
      <c r="Y128" s="11"/>
    </row>
    <row r="129" spans="14:25">
      <c r="N129" s="11"/>
      <c r="O129" s="11"/>
      <c r="P129" s="11"/>
      <c r="Q129" s="11"/>
      <c r="W129" s="11"/>
      <c r="X129" s="11"/>
      <c r="Y129" s="11"/>
    </row>
    <row r="130" spans="14:25">
      <c r="N130" s="11"/>
      <c r="O130" s="11"/>
      <c r="P130" s="11"/>
      <c r="Q130" s="11"/>
      <c r="W130" s="11"/>
      <c r="X130" s="11"/>
      <c r="Y130" s="11"/>
    </row>
    <row r="131" spans="14:25">
      <c r="N131" s="11"/>
      <c r="O131" s="11"/>
      <c r="P131" s="11"/>
      <c r="Q131" s="11"/>
      <c r="W131" s="11"/>
      <c r="X131" s="11"/>
      <c r="Y131" s="11"/>
    </row>
    <row r="132" spans="14:25">
      <c r="N132" s="11"/>
      <c r="O132" s="11"/>
      <c r="P132" s="11"/>
      <c r="Q132" s="11"/>
      <c r="W132" s="11"/>
      <c r="X132" s="11"/>
      <c r="Y132" s="11"/>
    </row>
    <row r="133" spans="14:25">
      <c r="N133" s="11"/>
      <c r="O133" s="11"/>
      <c r="P133" s="11"/>
      <c r="Q133" s="11"/>
      <c r="W133" s="11"/>
      <c r="X133" s="11"/>
      <c r="Y133" s="11"/>
    </row>
    <row r="134" spans="14:25">
      <c r="N134" s="11"/>
      <c r="O134" s="11"/>
      <c r="P134" s="11"/>
      <c r="Q134" s="11"/>
      <c r="W134" s="11"/>
      <c r="X134" s="11"/>
      <c r="Y134" s="11"/>
    </row>
    <row r="135" spans="14:25">
      <c r="N135" s="11"/>
      <c r="O135" s="11"/>
      <c r="P135" s="11"/>
      <c r="Q135" s="11"/>
      <c r="W135" s="11"/>
      <c r="X135" s="11"/>
      <c r="Y135" s="11"/>
    </row>
    <row r="136" spans="14:25">
      <c r="N136" s="11"/>
      <c r="O136" s="11"/>
      <c r="P136" s="11"/>
      <c r="Q136" s="11"/>
      <c r="W136" s="11"/>
      <c r="X136" s="11"/>
      <c r="Y136" s="11"/>
    </row>
    <row r="137" spans="14:25">
      <c r="N137" s="11"/>
      <c r="O137" s="11"/>
      <c r="P137" s="11"/>
      <c r="Q137" s="11"/>
      <c r="W137" s="11"/>
      <c r="X137" s="11"/>
      <c r="Y137" s="11"/>
    </row>
    <row r="138" spans="14:25">
      <c r="N138" s="11"/>
      <c r="O138" s="11"/>
      <c r="P138" s="11"/>
      <c r="Q138" s="11"/>
      <c r="W138" s="11"/>
      <c r="X138" s="11"/>
      <c r="Y138" s="11"/>
    </row>
    <row r="139" spans="14:25">
      <c r="N139" s="11"/>
      <c r="O139" s="11"/>
      <c r="P139" s="11"/>
      <c r="Q139" s="11"/>
      <c r="W139" s="11"/>
      <c r="X139" s="11"/>
      <c r="Y139" s="11"/>
    </row>
    <row r="140" spans="14:25">
      <c r="N140" s="11"/>
      <c r="O140" s="11"/>
      <c r="P140" s="11"/>
      <c r="Q140" s="11"/>
      <c r="W140" s="11"/>
      <c r="X140" s="11"/>
      <c r="Y140" s="11"/>
    </row>
    <row r="141" spans="14:25">
      <c r="N141" s="11"/>
      <c r="O141" s="11"/>
      <c r="P141" s="11"/>
      <c r="Q141" s="11"/>
      <c r="W141" s="11"/>
      <c r="X141" s="11"/>
      <c r="Y141" s="11"/>
    </row>
    <row r="142" spans="14:25">
      <c r="N142" s="11"/>
      <c r="O142" s="11"/>
      <c r="P142" s="11"/>
      <c r="Q142" s="11"/>
      <c r="W142" s="11"/>
      <c r="X142" s="11"/>
      <c r="Y142" s="11"/>
    </row>
    <row r="143" spans="14:25">
      <c r="N143" s="11"/>
      <c r="O143" s="11"/>
      <c r="P143" s="11"/>
      <c r="Q143" s="11"/>
      <c r="W143" s="11"/>
      <c r="X143" s="11"/>
      <c r="Y143" s="11"/>
    </row>
    <row r="144" spans="14:25">
      <c r="N144" s="11"/>
      <c r="O144" s="11"/>
      <c r="P144" s="11"/>
      <c r="Q144" s="11"/>
      <c r="W144" s="11"/>
      <c r="X144" s="11"/>
      <c r="Y144" s="11"/>
    </row>
    <row r="145" spans="14:25">
      <c r="N145" s="11"/>
      <c r="O145" s="11"/>
      <c r="P145" s="11"/>
      <c r="Q145" s="11"/>
      <c r="W145" s="11"/>
      <c r="X145" s="11"/>
      <c r="Y145" s="11"/>
    </row>
    <row r="146" spans="14:25">
      <c r="N146" s="11"/>
      <c r="O146" s="11"/>
      <c r="P146" s="11"/>
      <c r="Q146" s="11"/>
      <c r="W146" s="11"/>
      <c r="X146" s="11"/>
      <c r="Y146" s="11"/>
    </row>
    <row r="147" spans="14:25">
      <c r="N147" s="11"/>
      <c r="O147" s="11"/>
      <c r="P147" s="11"/>
      <c r="Q147" s="11"/>
      <c r="W147" s="11"/>
      <c r="X147" s="11"/>
      <c r="Y147" s="11"/>
    </row>
    <row r="148" spans="14:25">
      <c r="N148" s="11"/>
      <c r="O148" s="11"/>
      <c r="P148" s="11"/>
      <c r="Q148" s="11"/>
      <c r="W148" s="11"/>
      <c r="X148" s="11"/>
      <c r="Y148" s="11"/>
    </row>
    <row r="149" spans="14:25">
      <c r="N149" s="11"/>
      <c r="O149" s="11"/>
      <c r="P149" s="11"/>
      <c r="Q149" s="11"/>
      <c r="W149" s="11"/>
      <c r="X149" s="11"/>
      <c r="Y149" s="11"/>
    </row>
    <row r="150" spans="14:25">
      <c r="N150" s="11"/>
      <c r="O150" s="11"/>
      <c r="P150" s="11"/>
      <c r="Q150" s="11"/>
      <c r="W150" s="11"/>
      <c r="X150" s="11"/>
      <c r="Y150" s="11"/>
    </row>
    <row r="151" spans="14:25">
      <c r="N151" s="11"/>
      <c r="O151" s="11"/>
      <c r="P151" s="11"/>
      <c r="Q151" s="11"/>
      <c r="W151" s="11"/>
      <c r="X151" s="11"/>
      <c r="Y151" s="11"/>
    </row>
    <row r="152" spans="14:25">
      <c r="N152" s="11"/>
      <c r="O152" s="11"/>
      <c r="P152" s="11"/>
      <c r="Q152" s="11"/>
      <c r="W152" s="11"/>
      <c r="X152" s="11"/>
      <c r="Y152" s="11"/>
    </row>
    <row r="153" spans="14:25">
      <c r="N153" s="11"/>
      <c r="O153" s="11"/>
      <c r="P153" s="11"/>
      <c r="Q153" s="11"/>
      <c r="W153" s="11"/>
      <c r="X153" s="11"/>
      <c r="Y153" s="11"/>
    </row>
    <row r="154" spans="14:25">
      <c r="N154" s="11"/>
      <c r="O154" s="11"/>
      <c r="P154" s="11"/>
      <c r="Q154" s="11"/>
      <c r="W154" s="11"/>
      <c r="X154" s="11"/>
      <c r="Y154" s="11"/>
    </row>
    <row r="155" spans="14:25">
      <c r="N155" s="11"/>
      <c r="O155" s="11"/>
      <c r="P155" s="11"/>
      <c r="Q155" s="11"/>
      <c r="W155" s="11"/>
      <c r="X155" s="11"/>
      <c r="Y155" s="11"/>
    </row>
    <row r="156" spans="14:25">
      <c r="N156" s="11"/>
      <c r="O156" s="11"/>
      <c r="P156" s="11"/>
      <c r="Q156" s="11"/>
      <c r="W156" s="11"/>
      <c r="X156" s="11"/>
      <c r="Y156" s="11"/>
    </row>
    <row r="157" spans="14:25">
      <c r="N157" s="11"/>
      <c r="O157" s="11"/>
      <c r="P157" s="11"/>
      <c r="Q157" s="11"/>
      <c r="W157" s="11"/>
      <c r="X157" s="11"/>
      <c r="Y157" s="11"/>
    </row>
    <row r="158" spans="14:25">
      <c r="N158" s="11"/>
      <c r="O158" s="11"/>
      <c r="P158" s="11"/>
      <c r="Q158" s="11"/>
      <c r="W158" s="11"/>
      <c r="X158" s="11"/>
      <c r="Y158" s="11"/>
    </row>
    <row r="159" spans="14:25">
      <c r="W159" s="11"/>
      <c r="X159" s="11"/>
      <c r="Y159" s="11"/>
    </row>
    <row r="160" spans="14:25">
      <c r="W160" s="11"/>
      <c r="X160" s="11"/>
      <c r="Y160" s="11"/>
    </row>
    <row r="161" spans="23:25">
      <c r="W161" s="11"/>
      <c r="X161" s="11"/>
      <c r="Y161" s="11"/>
    </row>
    <row r="162" spans="23:25">
      <c r="W162" s="11"/>
      <c r="X162" s="11"/>
      <c r="Y162" s="11"/>
    </row>
    <row r="163" spans="23:25">
      <c r="W163" s="11"/>
      <c r="X163" s="11"/>
      <c r="Y163" s="11"/>
    </row>
    <row r="164" spans="23:25">
      <c r="W164" s="11"/>
      <c r="X164" s="11"/>
      <c r="Y164" s="11"/>
    </row>
    <row r="165" spans="23:25">
      <c r="W165" s="11"/>
      <c r="X165" s="11"/>
      <c r="Y165" s="11"/>
    </row>
    <row r="166" spans="23:25">
      <c r="W166" s="11"/>
      <c r="X166" s="11"/>
      <c r="Y166" s="11"/>
    </row>
    <row r="167" spans="23:25">
      <c r="W167" s="11"/>
      <c r="X167" s="11"/>
      <c r="Y167" s="11"/>
    </row>
    <row r="168" spans="23:25">
      <c r="W168" s="11"/>
      <c r="X168" s="11"/>
      <c r="Y168" s="11"/>
    </row>
    <row r="169" spans="23:25">
      <c r="W169" s="11"/>
      <c r="X169" s="11"/>
      <c r="Y169" s="11"/>
    </row>
    <row r="170" spans="23:25">
      <c r="W170" s="11"/>
      <c r="X170" s="11"/>
      <c r="Y170" s="11"/>
    </row>
    <row r="171" spans="23:25">
      <c r="W171" s="11"/>
      <c r="X171" s="11"/>
      <c r="Y171" s="11"/>
    </row>
    <row r="172" spans="23:25">
      <c r="W172" s="11"/>
      <c r="X172" s="11"/>
      <c r="Y172" s="11"/>
    </row>
    <row r="173" spans="23:25">
      <c r="W173" s="11"/>
      <c r="X173" s="11"/>
      <c r="Y173" s="11"/>
    </row>
    <row r="174" spans="23:25">
      <c r="W174" s="11"/>
      <c r="X174" s="11"/>
      <c r="Y174" s="11"/>
    </row>
    <row r="175" spans="23:25">
      <c r="W175" s="11"/>
      <c r="X175" s="11"/>
      <c r="Y175" s="11"/>
    </row>
    <row r="176" spans="23:25">
      <c r="W176" s="11"/>
      <c r="X176" s="11"/>
      <c r="Y176" s="11"/>
    </row>
    <row r="177" spans="23:25">
      <c r="W177" s="11"/>
      <c r="X177" s="11"/>
      <c r="Y177" s="11"/>
    </row>
    <row r="178" spans="23:25">
      <c r="W178" s="11"/>
      <c r="X178" s="11"/>
      <c r="Y178" s="11"/>
    </row>
    <row r="179" spans="23:25">
      <c r="W179" s="11"/>
      <c r="X179" s="11"/>
      <c r="Y179" s="11"/>
    </row>
    <row r="180" spans="23:25">
      <c r="W180" s="11"/>
      <c r="X180" s="11"/>
      <c r="Y180" s="11"/>
    </row>
    <row r="181" spans="23:25">
      <c r="W181" s="11"/>
      <c r="X181" s="11"/>
      <c r="Y181" s="11"/>
    </row>
    <row r="182" spans="23:25">
      <c r="W182" s="11"/>
      <c r="X182" s="11"/>
      <c r="Y182" s="11"/>
    </row>
    <row r="183" spans="23:25">
      <c r="W183" s="11"/>
      <c r="X183" s="11"/>
      <c r="Y183" s="11"/>
    </row>
    <row r="184" spans="23:25">
      <c r="W184" s="11"/>
      <c r="X184" s="11"/>
      <c r="Y184" s="11"/>
    </row>
    <row r="185" spans="23:25">
      <c r="W185" s="11"/>
      <c r="X185" s="11"/>
      <c r="Y185" s="11"/>
    </row>
    <row r="186" spans="23:25">
      <c r="W186" s="11"/>
      <c r="X186" s="11"/>
      <c r="Y186" s="11"/>
    </row>
    <row r="187" spans="23:25">
      <c r="W187" s="11"/>
      <c r="X187" s="11"/>
      <c r="Y187" s="11"/>
    </row>
    <row r="188" spans="23:25">
      <c r="W188" s="11"/>
      <c r="X188" s="11"/>
      <c r="Y188" s="11"/>
    </row>
    <row r="189" spans="23:25">
      <c r="W189" s="11"/>
      <c r="X189" s="11"/>
      <c r="Y189" s="11"/>
    </row>
    <row r="190" spans="23:25">
      <c r="W190" s="11"/>
      <c r="X190" s="11"/>
      <c r="Y190" s="11"/>
    </row>
    <row r="191" spans="23:25">
      <c r="W191" s="11"/>
      <c r="X191" s="11"/>
      <c r="Y191" s="11"/>
    </row>
    <row r="192" spans="23:25">
      <c r="W192" s="11"/>
      <c r="X192" s="11"/>
      <c r="Y192" s="11"/>
    </row>
    <row r="193" spans="23:25">
      <c r="W193" s="11"/>
      <c r="X193" s="11"/>
      <c r="Y193" s="11"/>
    </row>
    <row r="194" spans="23:25">
      <c r="W194" s="11"/>
      <c r="X194" s="11"/>
      <c r="Y194" s="11"/>
    </row>
    <row r="195" spans="23:25">
      <c r="W195" s="11"/>
      <c r="X195" s="11"/>
      <c r="Y195" s="11"/>
    </row>
    <row r="196" spans="23:25">
      <c r="W196" s="11"/>
      <c r="X196" s="11"/>
      <c r="Y196" s="11"/>
    </row>
    <row r="197" spans="23:25">
      <c r="W197" s="11"/>
      <c r="X197" s="11"/>
      <c r="Y197" s="11"/>
    </row>
    <row r="198" spans="23:25">
      <c r="W198" s="11"/>
      <c r="X198" s="11"/>
      <c r="Y198" s="11"/>
    </row>
    <row r="199" spans="23:25">
      <c r="W199" s="11"/>
      <c r="X199" s="11"/>
      <c r="Y199" s="11"/>
    </row>
    <row r="200" spans="23:25">
      <c r="W200" s="11"/>
      <c r="X200" s="11"/>
      <c r="Y200" s="11"/>
    </row>
    <row r="201" spans="23:25">
      <c r="W201" s="11"/>
      <c r="X201" s="11"/>
      <c r="Y201" s="11"/>
    </row>
    <row r="202" spans="23:25">
      <c r="W202" s="11"/>
      <c r="X202" s="11"/>
      <c r="Y202" s="11"/>
    </row>
    <row r="203" spans="23:25">
      <c r="W203" s="11"/>
      <c r="X203" s="11"/>
      <c r="Y203" s="11"/>
    </row>
    <row r="204" spans="23:25">
      <c r="W204" s="11"/>
      <c r="X204" s="11"/>
      <c r="Y204" s="11"/>
    </row>
    <row r="205" spans="23:25">
      <c r="W205" s="11"/>
      <c r="X205" s="11"/>
      <c r="Y205" s="11"/>
    </row>
    <row r="206" spans="23:25">
      <c r="W206" s="11"/>
      <c r="X206" s="11"/>
      <c r="Y206" s="11"/>
    </row>
    <row r="207" spans="23:25">
      <c r="W207" s="11"/>
      <c r="X207" s="11"/>
      <c r="Y207" s="11"/>
    </row>
    <row r="208" spans="23:25">
      <c r="W208" s="11"/>
      <c r="X208" s="11"/>
      <c r="Y208" s="11"/>
    </row>
    <row r="209" spans="23:25">
      <c r="W209" s="11"/>
      <c r="X209" s="11"/>
      <c r="Y209" s="11"/>
    </row>
    <row r="210" spans="23:25">
      <c r="W210" s="11"/>
      <c r="X210" s="11"/>
      <c r="Y210" s="11"/>
    </row>
    <row r="211" spans="23:25">
      <c r="W211" s="11"/>
      <c r="X211" s="11"/>
      <c r="Y211" s="11"/>
    </row>
  </sheetData>
  <mergeCells count="13">
    <mergeCell ref="A8:B8"/>
    <mergeCell ref="V3:Y4"/>
    <mergeCell ref="Z3:Z4"/>
    <mergeCell ref="AA3:AA5"/>
    <mergeCell ref="AB3:AB5"/>
    <mergeCell ref="A6:B6"/>
    <mergeCell ref="A7:B7"/>
    <mergeCell ref="R3:U4"/>
    <mergeCell ref="C1:K1"/>
    <mergeCell ref="A3:B5"/>
    <mergeCell ref="C3:G4"/>
    <mergeCell ref="H3:L4"/>
    <mergeCell ref="M3:Q4"/>
  </mergeCells>
  <conditionalFormatting sqref="A3 B4:B5 A6:A8 M4:Y4 M3:Z3 C3:L4 C6:AB7 C5:Z5">
    <cfRule type="expression" dxfId="15" priority="6">
      <formula>Locked()</formula>
    </cfRule>
    <cfRule type="expression" dxfId="14" priority="8">
      <formula>LockedByCondition()</formula>
    </cfRule>
    <cfRule type="expression" dxfId="13" priority="10">
      <formula>HasError()</formula>
    </cfRule>
  </conditionalFormatting>
  <conditionalFormatting sqref="C8:AB8">
    <cfRule type="expression" dxfId="12" priority="7">
      <formula>LockedByCondition()</formula>
    </cfRule>
    <cfRule type="expression" dxfId="11" priority="9">
      <formula>HasError()</formula>
    </cfRule>
  </conditionalFormatting>
  <conditionalFormatting sqref="C5:F5">
    <cfRule type="expression" dxfId="10" priority="11">
      <formula>Locked()</formula>
    </cfRule>
  </conditionalFormatting>
  <conditionalFormatting sqref="AC8">
    <cfRule type="expression" dxfId="9" priority="4">
      <formula>LockedByCondition()</formula>
    </cfRule>
    <cfRule type="expression" dxfId="8" priority="5">
      <formula>HasError()</formula>
    </cfRule>
  </conditionalFormatting>
  <dataValidations count="1">
    <dataValidation allowBlank="1" showInputMessage="1" showErrorMessage="1" sqref="C1 A6:A8 V3 D7:H7 C6:C8 D8:I8 O8:AC8 O7:AB7 G6:T6 I7:N8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34"/>
  <sheetViews>
    <sheetView view="pageBreakPreview" zoomScale="75" zoomScaleSheetLayoutView="75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E2" sqref="E2"/>
    </sheetView>
  </sheetViews>
  <sheetFormatPr defaultRowHeight="15"/>
  <cols>
    <col min="1" max="1" width="7.42578125" style="2" customWidth="1"/>
    <col min="2" max="2" width="23.85546875" style="2" customWidth="1"/>
    <col min="3" max="3" width="19.42578125" style="2" customWidth="1"/>
    <col min="4" max="4" width="19.7109375" style="2" customWidth="1"/>
    <col min="5" max="7" width="18.7109375" style="2" customWidth="1"/>
    <col min="8" max="8" width="23.7109375" style="2" customWidth="1"/>
    <col min="9" max="9" width="24.7109375" style="2" customWidth="1"/>
    <col min="10" max="21" width="18.7109375" style="2" customWidth="1"/>
    <col min="22" max="22" width="21.85546875" style="2" customWidth="1"/>
    <col min="23" max="23" width="21.140625" style="2" customWidth="1"/>
    <col min="24" max="25" width="18.7109375" style="2" customWidth="1"/>
    <col min="26" max="26" width="33.42578125" style="2" customWidth="1"/>
    <col min="27" max="27" width="12.5703125" style="2" hidden="1" customWidth="1"/>
    <col min="28" max="28" width="18.7109375" style="2" customWidth="1"/>
    <col min="29" max="29" width="26.7109375" style="2" hidden="1" customWidth="1"/>
    <col min="30" max="33" width="14.28515625" style="2" hidden="1" customWidth="1"/>
    <col min="34" max="16384" width="9.140625" style="2"/>
  </cols>
  <sheetData>
    <row r="1" spans="1:30" ht="36" customHeight="1">
      <c r="B1" s="10"/>
      <c r="C1" s="28" t="s">
        <v>59</v>
      </c>
      <c r="D1" s="28"/>
      <c r="E1" s="28"/>
      <c r="F1" s="28"/>
      <c r="G1" s="28"/>
      <c r="H1" s="28"/>
      <c r="I1" s="28"/>
      <c r="J1" s="28"/>
      <c r="K1" s="2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31.5" customHeight="1">
      <c r="A2" s="1" t="s">
        <v>58</v>
      </c>
      <c r="B2" s="1"/>
      <c r="C2" s="1"/>
      <c r="D2" s="1"/>
      <c r="E2" s="1"/>
      <c r="F2" s="1"/>
      <c r="G2" s="21"/>
      <c r="H2" s="22"/>
      <c r="I2" s="1"/>
      <c r="J2" s="1"/>
      <c r="K2" s="21"/>
      <c r="L2" s="1"/>
      <c r="M2" s="22"/>
      <c r="N2" s="43">
        <f>N8+I8</f>
        <v>12796700850</v>
      </c>
      <c r="O2" s="1"/>
      <c r="P2" s="1"/>
      <c r="Q2" s="1"/>
      <c r="R2" s="22"/>
      <c r="S2" s="1"/>
      <c r="T2" s="1"/>
      <c r="U2" s="1"/>
      <c r="V2" s="23"/>
    </row>
    <row r="3" spans="1:30" ht="78" customHeight="1">
      <c r="A3" s="29" t="s">
        <v>0</v>
      </c>
      <c r="B3" s="29"/>
      <c r="C3" s="33" t="s">
        <v>48</v>
      </c>
      <c r="D3" s="34"/>
      <c r="E3" s="34"/>
      <c r="F3" s="34"/>
      <c r="G3" s="35"/>
      <c r="H3" s="33" t="s">
        <v>52</v>
      </c>
      <c r="I3" s="34"/>
      <c r="J3" s="34"/>
      <c r="K3" s="34"/>
      <c r="L3" s="35"/>
      <c r="M3" s="40" t="s">
        <v>49</v>
      </c>
      <c r="N3" s="40"/>
      <c r="O3" s="40"/>
      <c r="P3" s="40"/>
      <c r="Q3" s="40"/>
      <c r="R3" s="40" t="s">
        <v>50</v>
      </c>
      <c r="S3" s="40"/>
      <c r="T3" s="40"/>
      <c r="U3" s="40"/>
      <c r="V3" s="39" t="s">
        <v>51</v>
      </c>
      <c r="W3" s="39"/>
      <c r="X3" s="39"/>
      <c r="Y3" s="39"/>
      <c r="Z3" s="41" t="s">
        <v>45</v>
      </c>
      <c r="AA3" s="32" t="s">
        <v>1</v>
      </c>
      <c r="AB3" s="32" t="str">
        <f>CONCATENATE("Итого общий размер субвенции на ","2027"," год, тыс. рублей")</f>
        <v>Итого общий размер субвенции на 2027 год, тыс. рублей</v>
      </c>
    </row>
    <row r="4" spans="1:30">
      <c r="A4" s="29"/>
      <c r="B4" s="29"/>
      <c r="C4" s="36"/>
      <c r="D4" s="37"/>
      <c r="E4" s="37"/>
      <c r="F4" s="37"/>
      <c r="G4" s="38"/>
      <c r="H4" s="36"/>
      <c r="I4" s="37"/>
      <c r="J4" s="37"/>
      <c r="K4" s="37"/>
      <c r="L4" s="38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42"/>
      <c r="AA4" s="32"/>
      <c r="AB4" s="32"/>
    </row>
    <row r="5" spans="1:30" ht="25.5">
      <c r="A5" s="29"/>
      <c r="B5" s="29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3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3" t="s">
        <v>2</v>
      </c>
      <c r="N5" s="4" t="s">
        <v>3</v>
      </c>
      <c r="O5" s="4" t="s">
        <v>4</v>
      </c>
      <c r="P5" s="4" t="s">
        <v>5</v>
      </c>
      <c r="Q5" s="4" t="s">
        <v>6</v>
      </c>
      <c r="R5" s="3" t="s">
        <v>2</v>
      </c>
      <c r="S5" s="4" t="s">
        <v>3</v>
      </c>
      <c r="T5" s="4" t="s">
        <v>4</v>
      </c>
      <c r="U5" s="4" t="s">
        <v>5</v>
      </c>
      <c r="V5" s="3" t="s">
        <v>2</v>
      </c>
      <c r="W5" s="4" t="s">
        <v>3</v>
      </c>
      <c r="X5" s="4" t="s">
        <v>4</v>
      </c>
      <c r="Y5" s="4" t="s">
        <v>5</v>
      </c>
      <c r="Z5" s="4" t="s">
        <v>3</v>
      </c>
      <c r="AA5" s="32"/>
      <c r="AB5" s="32"/>
    </row>
    <row r="6" spans="1:30">
      <c r="A6" s="31">
        <v>1</v>
      </c>
      <c r="B6" s="31"/>
      <c r="C6" s="5" t="s">
        <v>7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25</v>
      </c>
      <c r="AB6" s="5">
        <v>26</v>
      </c>
    </row>
    <row r="7" spans="1:30" ht="22.5">
      <c r="A7" s="31"/>
      <c r="B7" s="31"/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9</v>
      </c>
      <c r="AB7" s="5" t="s">
        <v>9</v>
      </c>
    </row>
    <row r="8" spans="1:30">
      <c r="A8" s="30" t="s">
        <v>10</v>
      </c>
      <c r="B8" s="30"/>
      <c r="C8" s="25">
        <f t="shared" ref="C8:AB8" si="0">SUM(C9:C33)</f>
        <v>23005805700</v>
      </c>
      <c r="D8" s="7">
        <f t="shared" si="0"/>
        <v>22376406121.008076</v>
      </c>
      <c r="E8" s="7">
        <f t="shared" si="0"/>
        <v>273962985</v>
      </c>
      <c r="F8" s="7">
        <f t="shared" si="0"/>
        <v>16591382</v>
      </c>
      <c r="G8" s="7">
        <f t="shared" si="0"/>
        <v>338845061.79999995</v>
      </c>
      <c r="H8" s="25">
        <f t="shared" si="0"/>
        <v>12993495750.799997</v>
      </c>
      <c r="I8" s="25">
        <f>SUM(I9:I33)</f>
        <v>12467234837</v>
      </c>
      <c r="J8" s="25">
        <f t="shared" si="0"/>
        <v>180776330</v>
      </c>
      <c r="K8" s="25">
        <f t="shared" si="0"/>
        <v>10003170</v>
      </c>
      <c r="L8" s="25">
        <f t="shared" si="0"/>
        <v>335481413.79999989</v>
      </c>
      <c r="M8" s="25">
        <f t="shared" si="0"/>
        <v>334811539</v>
      </c>
      <c r="N8" s="25">
        <f t="shared" si="0"/>
        <v>329466013</v>
      </c>
      <c r="O8" s="25">
        <f t="shared" si="0"/>
        <v>1890043</v>
      </c>
      <c r="P8" s="25">
        <f t="shared" si="0"/>
        <v>91834</v>
      </c>
      <c r="Q8" s="25">
        <f t="shared" si="0"/>
        <v>3363648.0000000005</v>
      </c>
      <c r="R8" s="25">
        <f t="shared" si="0"/>
        <v>654961952</v>
      </c>
      <c r="S8" s="25">
        <f t="shared" si="0"/>
        <v>601623948</v>
      </c>
      <c r="T8" s="25">
        <f t="shared" si="0"/>
        <v>50612436</v>
      </c>
      <c r="U8" s="25">
        <f t="shared" si="0"/>
        <v>2725568</v>
      </c>
      <c r="V8" s="25">
        <f t="shared" si="0"/>
        <v>8241810348</v>
      </c>
      <c r="W8" s="25">
        <f t="shared" si="0"/>
        <v>8197355362</v>
      </c>
      <c r="X8" s="25">
        <f t="shared" si="0"/>
        <v>40684176</v>
      </c>
      <c r="Y8" s="25">
        <f t="shared" si="0"/>
        <v>3770810</v>
      </c>
      <c r="Z8" s="26">
        <f t="shared" si="0"/>
        <v>780725961.00807917</v>
      </c>
      <c r="AA8" s="7">
        <f t="shared" si="0"/>
        <v>0</v>
      </c>
      <c r="AB8" s="18">
        <f t="shared" si="0"/>
        <v>23005805.699999999</v>
      </c>
      <c r="AC8" s="8">
        <f>SUM(AC9:AC47)</f>
        <v>15411429200</v>
      </c>
    </row>
    <row r="9" spans="1:30" ht="30">
      <c r="A9" s="6" t="s">
        <v>11</v>
      </c>
      <c r="B9" s="12" t="s">
        <v>12</v>
      </c>
      <c r="C9" s="9">
        <f>ROUND(D9+E9+F9+G9,-2)</f>
        <v>1114146400</v>
      </c>
      <c r="D9" s="9">
        <f t="shared" ref="D9:D33" si="1">I9 + N9 + S9 + W9+Z9</f>
        <v>1083418203.8954382</v>
      </c>
      <c r="E9" s="9">
        <f t="shared" ref="E9:E33" si="2">J9 + O9 + T9 + X9</f>
        <v>14597046</v>
      </c>
      <c r="F9" s="9">
        <f t="shared" ref="F9:F33" si="3">K9 + P9 + U9 + Y9</f>
        <v>657472</v>
      </c>
      <c r="G9" s="9">
        <f t="shared" ref="G9:G33" si="4">L9+Q9</f>
        <v>15473724.9</v>
      </c>
      <c r="H9" s="9">
        <f>I9+J9+K9+L9</f>
        <v>632804395.79999995</v>
      </c>
      <c r="I9" s="9">
        <v>604472321</v>
      </c>
      <c r="J9" s="9">
        <v>12519136</v>
      </c>
      <c r="K9" s="9">
        <v>467996</v>
      </c>
      <c r="L9" s="9">
        <v>15344942.800000001</v>
      </c>
      <c r="M9" s="9">
        <f>ROUND((N9+O9+P9+Q9),0)</f>
        <v>11363249</v>
      </c>
      <c r="N9" s="9">
        <v>11161005</v>
      </c>
      <c r="O9" s="9">
        <v>70058</v>
      </c>
      <c r="P9" s="9">
        <v>3404</v>
      </c>
      <c r="Q9" s="9">
        <v>128782.1</v>
      </c>
      <c r="R9" s="9">
        <f>S9+T9+U9</f>
        <v>5454400</v>
      </c>
      <c r="S9" s="9">
        <v>5175360</v>
      </c>
      <c r="T9" s="9">
        <v>255360</v>
      </c>
      <c r="U9" s="9">
        <v>23680</v>
      </c>
      <c r="V9" s="9">
        <f>W9+X9+Y9</f>
        <v>430658795</v>
      </c>
      <c r="W9" s="9">
        <v>428743911</v>
      </c>
      <c r="X9" s="9">
        <v>1752492</v>
      </c>
      <c r="Y9" s="9">
        <v>162392</v>
      </c>
      <c r="Z9" s="9">
        <v>33865606.89543809</v>
      </c>
      <c r="AA9" s="9"/>
      <c r="AB9" s="19">
        <f t="shared" ref="AB9:AB33" si="5">ROUND(C9 / 1000,1) + AA9</f>
        <v>1114146.3999999999</v>
      </c>
      <c r="AC9" s="2">
        <v>755473700</v>
      </c>
      <c r="AD9" s="11">
        <f t="shared" ref="AD9:AD33" si="6">AC9-C9</f>
        <v>-358672700</v>
      </c>
    </row>
    <row r="10" spans="1:30" ht="30">
      <c r="A10" s="6" t="s">
        <v>13</v>
      </c>
      <c r="B10" s="12" t="s">
        <v>60</v>
      </c>
      <c r="C10" s="9">
        <f t="shared" ref="C10:C33" si="7">ROUND(D10+E10+F10+G10,-2)</f>
        <v>379398000</v>
      </c>
      <c r="D10" s="9">
        <f t="shared" si="1"/>
        <v>371736232.42940998</v>
      </c>
      <c r="E10" s="9">
        <f t="shared" si="2"/>
        <v>4714903</v>
      </c>
      <c r="F10" s="9">
        <f t="shared" si="3"/>
        <v>182744</v>
      </c>
      <c r="G10" s="9">
        <f t="shared" si="4"/>
        <v>2764136.8</v>
      </c>
      <c r="H10" s="9">
        <f t="shared" ref="H10:H33" si="8">I10+J10+K10+L10</f>
        <v>315082991</v>
      </c>
      <c r="I10" s="9">
        <v>307791191</v>
      </c>
      <c r="J10" s="9">
        <v>4393742</v>
      </c>
      <c r="K10" s="9">
        <v>153544</v>
      </c>
      <c r="L10" s="9">
        <v>2744514</v>
      </c>
      <c r="M10" s="9">
        <f t="shared" ref="M10:M33" si="9">ROUND((N10+O10+P10+Q10),0)</f>
        <v>2481836</v>
      </c>
      <c r="N10" s="9">
        <v>2451034</v>
      </c>
      <c r="O10" s="9">
        <v>10661</v>
      </c>
      <c r="P10" s="9">
        <v>518</v>
      </c>
      <c r="Q10" s="9">
        <v>19622.8</v>
      </c>
      <c r="R10" s="9">
        <f t="shared" ref="R10:R33" si="10">S10+T10+U10</f>
        <v>0</v>
      </c>
      <c r="S10" s="9">
        <v>0</v>
      </c>
      <c r="T10" s="9">
        <v>0</v>
      </c>
      <c r="U10" s="9">
        <v>0</v>
      </c>
      <c r="V10" s="9">
        <f t="shared" ref="V10:V33" si="11">W10+X10+Y10</f>
        <v>55580909</v>
      </c>
      <c r="W10" s="9">
        <v>55241727</v>
      </c>
      <c r="X10" s="9">
        <v>310500</v>
      </c>
      <c r="Y10" s="9">
        <v>28682</v>
      </c>
      <c r="Z10" s="9">
        <v>6252280.4294100031</v>
      </c>
      <c r="AA10" s="9"/>
      <c r="AB10" s="19">
        <f t="shared" si="5"/>
        <v>379398</v>
      </c>
      <c r="AC10" s="2">
        <v>268805500</v>
      </c>
      <c r="AD10" s="11">
        <f t="shared" si="6"/>
        <v>-110592500</v>
      </c>
    </row>
    <row r="11" spans="1:30" s="16" customFormat="1" ht="30">
      <c r="A11" s="13" t="s">
        <v>14</v>
      </c>
      <c r="B11" s="24" t="s">
        <v>46</v>
      </c>
      <c r="C11" s="9">
        <f t="shared" si="7"/>
        <v>282951500</v>
      </c>
      <c r="D11" s="15">
        <f t="shared" si="1"/>
        <v>275741744.29577297</v>
      </c>
      <c r="E11" s="15">
        <f t="shared" si="2"/>
        <v>4227216</v>
      </c>
      <c r="F11" s="15">
        <f t="shared" si="3"/>
        <v>201064</v>
      </c>
      <c r="G11" s="9">
        <f t="shared" si="4"/>
        <v>2781483.6</v>
      </c>
      <c r="H11" s="15">
        <f t="shared" si="8"/>
        <v>195020783</v>
      </c>
      <c r="I11" s="15">
        <v>189073849</v>
      </c>
      <c r="J11" s="15">
        <v>3098052</v>
      </c>
      <c r="K11" s="15">
        <v>97264</v>
      </c>
      <c r="L11" s="15">
        <v>2751618</v>
      </c>
      <c r="M11" s="9">
        <f t="shared" si="9"/>
        <v>4210679</v>
      </c>
      <c r="N11" s="15">
        <v>4161649</v>
      </c>
      <c r="O11" s="15">
        <v>18276</v>
      </c>
      <c r="P11" s="15">
        <v>888</v>
      </c>
      <c r="Q11" s="15">
        <v>29865.599999999999</v>
      </c>
      <c r="R11" s="15">
        <f t="shared" si="10"/>
        <v>13835725</v>
      </c>
      <c r="S11" s="15">
        <v>13007325</v>
      </c>
      <c r="T11" s="15">
        <v>758100</v>
      </c>
      <c r="U11" s="15">
        <v>70300</v>
      </c>
      <c r="V11" s="15">
        <f t="shared" si="11"/>
        <v>62003037</v>
      </c>
      <c r="W11" s="15">
        <v>61617637</v>
      </c>
      <c r="X11" s="15">
        <v>352788</v>
      </c>
      <c r="Y11" s="15">
        <v>32612</v>
      </c>
      <c r="Z11" s="15">
        <v>7881284.2957729939</v>
      </c>
      <c r="AA11" s="15"/>
      <c r="AB11" s="20">
        <f t="shared" si="5"/>
        <v>282951.5</v>
      </c>
      <c r="AC11" s="16">
        <v>198452200</v>
      </c>
      <c r="AD11" s="17">
        <f t="shared" si="6"/>
        <v>-84499300</v>
      </c>
    </row>
    <row r="12" spans="1:30" ht="30">
      <c r="A12" s="6" t="s">
        <v>15</v>
      </c>
      <c r="B12" s="12" t="s">
        <v>61</v>
      </c>
      <c r="C12" s="9">
        <f t="shared" si="7"/>
        <v>370000000</v>
      </c>
      <c r="D12" s="9">
        <f t="shared" si="1"/>
        <v>361026392.80464506</v>
      </c>
      <c r="E12" s="9">
        <f t="shared" si="2"/>
        <v>4695821</v>
      </c>
      <c r="F12" s="9">
        <f t="shared" si="3"/>
        <v>180022</v>
      </c>
      <c r="G12" s="9">
        <f t="shared" si="4"/>
        <v>4097723.9</v>
      </c>
      <c r="H12" s="9">
        <f t="shared" si="8"/>
        <v>256882794</v>
      </c>
      <c r="I12" s="9">
        <v>248584163</v>
      </c>
      <c r="J12" s="9">
        <v>4110168</v>
      </c>
      <c r="K12" s="9">
        <v>126690</v>
      </c>
      <c r="L12" s="9">
        <v>4061773</v>
      </c>
      <c r="M12" s="9">
        <f t="shared" si="9"/>
        <v>4728995</v>
      </c>
      <c r="N12" s="9">
        <v>4672283</v>
      </c>
      <c r="O12" s="9">
        <v>19799</v>
      </c>
      <c r="P12" s="9">
        <v>962</v>
      </c>
      <c r="Q12" s="9">
        <v>35950.9</v>
      </c>
      <c r="R12" s="9">
        <f t="shared" si="10"/>
        <v>0</v>
      </c>
      <c r="S12" s="9">
        <v>0</v>
      </c>
      <c r="T12" s="9">
        <v>0</v>
      </c>
      <c r="U12" s="9">
        <v>0</v>
      </c>
      <c r="V12" s="9">
        <f t="shared" si="11"/>
        <v>97384648</v>
      </c>
      <c r="W12" s="9">
        <v>96766424</v>
      </c>
      <c r="X12" s="9">
        <v>565854</v>
      </c>
      <c r="Y12" s="9">
        <v>52370</v>
      </c>
      <c r="Z12" s="9">
        <v>11003522.80464508</v>
      </c>
      <c r="AA12" s="9"/>
      <c r="AB12" s="19">
        <f t="shared" si="5"/>
        <v>370000</v>
      </c>
      <c r="AC12" s="2">
        <v>261237900</v>
      </c>
      <c r="AD12" s="11">
        <f t="shared" si="6"/>
        <v>-108762100</v>
      </c>
    </row>
    <row r="13" spans="1:30" ht="30">
      <c r="A13" s="6" t="s">
        <v>16</v>
      </c>
      <c r="B13" s="12" t="s">
        <v>47</v>
      </c>
      <c r="C13" s="9">
        <f t="shared" si="7"/>
        <v>426212500</v>
      </c>
      <c r="D13" s="9">
        <f t="shared" si="1"/>
        <v>414474294.99601299</v>
      </c>
      <c r="E13" s="9">
        <f t="shared" si="2"/>
        <v>6109386</v>
      </c>
      <c r="F13" s="9">
        <f t="shared" si="3"/>
        <v>251650</v>
      </c>
      <c r="G13" s="9">
        <f t="shared" si="4"/>
        <v>5377130.0999999996</v>
      </c>
      <c r="H13" s="9">
        <f t="shared" si="8"/>
        <v>288725497</v>
      </c>
      <c r="I13" s="9">
        <v>277918491</v>
      </c>
      <c r="J13" s="9">
        <v>5378968</v>
      </c>
      <c r="K13" s="9">
        <v>187490</v>
      </c>
      <c r="L13" s="9">
        <v>5240548</v>
      </c>
      <c r="M13" s="9">
        <f t="shared" si="9"/>
        <v>15255057</v>
      </c>
      <c r="N13" s="9">
        <v>15035431</v>
      </c>
      <c r="O13" s="9">
        <v>79196</v>
      </c>
      <c r="P13" s="9">
        <v>3848</v>
      </c>
      <c r="Q13" s="9">
        <v>136582.1</v>
      </c>
      <c r="R13" s="9">
        <f t="shared" si="10"/>
        <v>0</v>
      </c>
      <c r="S13" s="9">
        <v>0</v>
      </c>
      <c r="T13" s="9">
        <v>0</v>
      </c>
      <c r="U13" s="9">
        <v>0</v>
      </c>
      <c r="V13" s="9">
        <f t="shared" si="11"/>
        <v>107242239</v>
      </c>
      <c r="W13" s="9">
        <v>106530705</v>
      </c>
      <c r="X13" s="9">
        <v>651222</v>
      </c>
      <c r="Y13" s="9">
        <v>60312</v>
      </c>
      <c r="Z13" s="9">
        <v>14989667.99601296</v>
      </c>
      <c r="AA13" s="9"/>
      <c r="AB13" s="19">
        <f t="shared" si="5"/>
        <v>426212.5</v>
      </c>
      <c r="AC13" s="2">
        <v>274608500</v>
      </c>
      <c r="AD13" s="11">
        <f t="shared" si="6"/>
        <v>-151604000</v>
      </c>
    </row>
    <row r="14" spans="1:30" ht="30">
      <c r="A14" s="6" t="s">
        <v>17</v>
      </c>
      <c r="B14" s="12" t="s">
        <v>62</v>
      </c>
      <c r="C14" s="9">
        <f t="shared" si="7"/>
        <v>457454700</v>
      </c>
      <c r="D14" s="9">
        <f t="shared" si="1"/>
        <v>444959872.22520256</v>
      </c>
      <c r="E14" s="9">
        <f t="shared" si="2"/>
        <v>6367433</v>
      </c>
      <c r="F14" s="9">
        <f t="shared" si="3"/>
        <v>282100</v>
      </c>
      <c r="G14" s="9">
        <f t="shared" si="4"/>
        <v>5845312.7999999998</v>
      </c>
      <c r="H14" s="9">
        <f t="shared" si="8"/>
        <v>263336223</v>
      </c>
      <c r="I14" s="9">
        <v>251917676</v>
      </c>
      <c r="J14" s="9">
        <v>5460964</v>
      </c>
      <c r="K14" s="9">
        <v>200540</v>
      </c>
      <c r="L14" s="9">
        <v>5757043</v>
      </c>
      <c r="M14" s="9">
        <f t="shared" si="9"/>
        <v>10491448</v>
      </c>
      <c r="N14" s="9">
        <v>10347283</v>
      </c>
      <c r="O14" s="9">
        <v>53305</v>
      </c>
      <c r="P14" s="9">
        <v>2590</v>
      </c>
      <c r="Q14" s="9">
        <v>88269.8</v>
      </c>
      <c r="R14" s="9">
        <f t="shared" si="10"/>
        <v>0</v>
      </c>
      <c r="S14" s="9">
        <v>0</v>
      </c>
      <c r="T14" s="9">
        <v>0</v>
      </c>
      <c r="U14" s="9">
        <v>0</v>
      </c>
      <c r="V14" s="9">
        <f t="shared" si="11"/>
        <v>167259678</v>
      </c>
      <c r="W14" s="9">
        <v>166327544</v>
      </c>
      <c r="X14" s="9">
        <v>853164</v>
      </c>
      <c r="Y14" s="9">
        <v>78970</v>
      </c>
      <c r="Z14" s="9">
        <v>16367369.22520256</v>
      </c>
      <c r="AA14" s="9"/>
      <c r="AB14" s="19">
        <f t="shared" si="5"/>
        <v>457454.7</v>
      </c>
      <c r="AC14" s="2">
        <v>351380300</v>
      </c>
      <c r="AD14" s="11">
        <f t="shared" si="6"/>
        <v>-106074400</v>
      </c>
    </row>
    <row r="15" spans="1:30" ht="30">
      <c r="A15" s="6" t="s">
        <v>18</v>
      </c>
      <c r="B15" s="12" t="s">
        <v>63</v>
      </c>
      <c r="C15" s="9">
        <f t="shared" si="7"/>
        <v>320425800</v>
      </c>
      <c r="D15" s="9">
        <f t="shared" si="1"/>
        <v>310496636.62718701</v>
      </c>
      <c r="E15" s="9">
        <f t="shared" si="2"/>
        <v>5944281</v>
      </c>
      <c r="F15" s="9">
        <f t="shared" si="3"/>
        <v>342992</v>
      </c>
      <c r="G15" s="9">
        <f t="shared" si="4"/>
        <v>3641882.8</v>
      </c>
      <c r="H15" s="9">
        <f t="shared" si="8"/>
        <v>206955467.30000001</v>
      </c>
      <c r="I15" s="9">
        <v>199508674</v>
      </c>
      <c r="J15" s="9">
        <v>3721612</v>
      </c>
      <c r="K15" s="9">
        <v>138200</v>
      </c>
      <c r="L15" s="9">
        <v>3586981.3</v>
      </c>
      <c r="M15" s="9">
        <f t="shared" si="9"/>
        <v>5510265</v>
      </c>
      <c r="N15" s="9">
        <v>5425020</v>
      </c>
      <c r="O15" s="9">
        <v>28937</v>
      </c>
      <c r="P15" s="9">
        <v>1406</v>
      </c>
      <c r="Q15" s="9">
        <v>54901.5</v>
      </c>
      <c r="R15" s="9">
        <f t="shared" si="10"/>
        <v>38069399</v>
      </c>
      <c r="S15" s="9">
        <v>36070775</v>
      </c>
      <c r="T15" s="9">
        <v>1829016</v>
      </c>
      <c r="U15" s="9">
        <v>169608</v>
      </c>
      <c r="V15" s="9">
        <f t="shared" si="11"/>
        <v>64177013</v>
      </c>
      <c r="W15" s="9">
        <v>63778519</v>
      </c>
      <c r="X15" s="9">
        <v>364716</v>
      </c>
      <c r="Y15" s="9">
        <v>33778</v>
      </c>
      <c r="Z15" s="9">
        <v>5713648.627187008</v>
      </c>
      <c r="AA15" s="9"/>
      <c r="AB15" s="19">
        <f t="shared" si="5"/>
        <v>320425.8</v>
      </c>
      <c r="AC15" s="2">
        <v>249015000</v>
      </c>
      <c r="AD15" s="11">
        <f t="shared" si="6"/>
        <v>-71410800</v>
      </c>
    </row>
    <row r="16" spans="1:30" ht="30">
      <c r="A16" s="6" t="s">
        <v>19</v>
      </c>
      <c r="B16" s="12" t="s">
        <v>64</v>
      </c>
      <c r="C16" s="9">
        <f t="shared" si="7"/>
        <v>311412900</v>
      </c>
      <c r="D16" s="9">
        <f t="shared" si="1"/>
        <v>303689997.87452871</v>
      </c>
      <c r="E16" s="9">
        <f t="shared" si="2"/>
        <v>4473735</v>
      </c>
      <c r="F16" s="9">
        <f t="shared" si="3"/>
        <v>210490</v>
      </c>
      <c r="G16" s="9">
        <f t="shared" si="4"/>
        <v>3038663.2</v>
      </c>
      <c r="H16" s="9">
        <f t="shared" si="8"/>
        <v>219594187</v>
      </c>
      <c r="I16" s="9">
        <v>213070481</v>
      </c>
      <c r="J16" s="9">
        <v>3378886</v>
      </c>
      <c r="K16" s="9">
        <v>109124</v>
      </c>
      <c r="L16" s="9">
        <v>3035696</v>
      </c>
      <c r="M16" s="9">
        <f t="shared" si="9"/>
        <v>336475</v>
      </c>
      <c r="N16" s="9">
        <v>331911</v>
      </c>
      <c r="O16" s="9">
        <v>1523</v>
      </c>
      <c r="P16" s="9">
        <v>74</v>
      </c>
      <c r="Q16" s="9">
        <v>2967.2</v>
      </c>
      <c r="R16" s="9">
        <f t="shared" si="10"/>
        <v>12137150</v>
      </c>
      <c r="S16" s="9">
        <v>11395950</v>
      </c>
      <c r="T16" s="9">
        <v>678300</v>
      </c>
      <c r="U16" s="9">
        <v>62900</v>
      </c>
      <c r="V16" s="9">
        <f t="shared" si="11"/>
        <v>67901253</v>
      </c>
      <c r="W16" s="9">
        <v>67447835</v>
      </c>
      <c r="X16" s="9">
        <v>415026</v>
      </c>
      <c r="Y16" s="9">
        <v>38392</v>
      </c>
      <c r="Z16" s="9">
        <v>11443820.874528699</v>
      </c>
      <c r="AA16" s="9"/>
      <c r="AB16" s="19">
        <f t="shared" si="5"/>
        <v>311412.90000000002</v>
      </c>
      <c r="AC16" s="2">
        <v>234392100</v>
      </c>
      <c r="AD16" s="11">
        <f t="shared" si="6"/>
        <v>-77020800</v>
      </c>
    </row>
    <row r="17" spans="1:30" s="16" customFormat="1" ht="30">
      <c r="A17" s="13" t="s">
        <v>20</v>
      </c>
      <c r="B17" s="14" t="s">
        <v>21</v>
      </c>
      <c r="C17" s="9">
        <f t="shared" si="7"/>
        <v>359006100</v>
      </c>
      <c r="D17" s="15">
        <f t="shared" si="1"/>
        <v>349808772.40992469</v>
      </c>
      <c r="E17" s="15">
        <f t="shared" si="2"/>
        <v>5114315</v>
      </c>
      <c r="F17" s="15">
        <f t="shared" si="3"/>
        <v>256294</v>
      </c>
      <c r="G17" s="9">
        <f t="shared" si="4"/>
        <v>3826735.6</v>
      </c>
      <c r="H17" s="15">
        <f t="shared" si="8"/>
        <v>229230285</v>
      </c>
      <c r="I17" s="15">
        <v>221731069</v>
      </c>
      <c r="J17" s="15">
        <v>3570514</v>
      </c>
      <c r="K17" s="15">
        <v>113522</v>
      </c>
      <c r="L17" s="15">
        <v>3815180</v>
      </c>
      <c r="M17" s="9">
        <f t="shared" si="9"/>
        <v>2006726</v>
      </c>
      <c r="N17" s="15">
        <v>1987185</v>
      </c>
      <c r="O17" s="15">
        <v>7615</v>
      </c>
      <c r="P17" s="15">
        <v>370</v>
      </c>
      <c r="Q17" s="15">
        <v>11555.6</v>
      </c>
      <c r="R17" s="15">
        <f t="shared" si="10"/>
        <v>19284500</v>
      </c>
      <c r="S17" s="15">
        <v>18150900</v>
      </c>
      <c r="T17" s="15">
        <v>1037400</v>
      </c>
      <c r="U17" s="15">
        <v>96200</v>
      </c>
      <c r="V17" s="15">
        <f t="shared" si="11"/>
        <v>94712135</v>
      </c>
      <c r="W17" s="15">
        <v>94167147</v>
      </c>
      <c r="X17" s="15">
        <v>498786</v>
      </c>
      <c r="Y17" s="15">
        <v>46202</v>
      </c>
      <c r="Z17" s="15">
        <v>13772471.409924693</v>
      </c>
      <c r="AA17" s="15"/>
      <c r="AB17" s="20">
        <f t="shared" si="5"/>
        <v>359006.1</v>
      </c>
      <c r="AC17" s="16">
        <v>294096200</v>
      </c>
      <c r="AD17" s="17">
        <f t="shared" si="6"/>
        <v>-64909900</v>
      </c>
    </row>
    <row r="18" spans="1:30" s="16" customFormat="1" ht="30">
      <c r="A18" s="13" t="s">
        <v>22</v>
      </c>
      <c r="B18" s="14" t="s">
        <v>65</v>
      </c>
      <c r="C18" s="9">
        <f t="shared" si="7"/>
        <v>225302600</v>
      </c>
      <c r="D18" s="15">
        <f t="shared" si="1"/>
        <v>221030254.24890363</v>
      </c>
      <c r="E18" s="15">
        <f t="shared" si="2"/>
        <v>2648566</v>
      </c>
      <c r="F18" s="15">
        <f t="shared" si="3"/>
        <v>121078</v>
      </c>
      <c r="G18" s="9">
        <f t="shared" si="4"/>
        <v>1502704</v>
      </c>
      <c r="H18" s="15">
        <f t="shared" si="8"/>
        <v>178824411</v>
      </c>
      <c r="I18" s="15">
        <v>175189485</v>
      </c>
      <c r="J18" s="15">
        <v>2065198</v>
      </c>
      <c r="K18" s="15">
        <v>67024</v>
      </c>
      <c r="L18" s="15">
        <v>1502704</v>
      </c>
      <c r="M18" s="9">
        <f t="shared" si="9"/>
        <v>0</v>
      </c>
      <c r="N18" s="15">
        <v>0</v>
      </c>
      <c r="O18" s="15">
        <v>0</v>
      </c>
      <c r="P18" s="15">
        <v>0</v>
      </c>
      <c r="Q18" s="15">
        <v>0</v>
      </c>
      <c r="R18" s="15">
        <f t="shared" si="10"/>
        <v>10739175</v>
      </c>
      <c r="S18" s="15">
        <v>10246495</v>
      </c>
      <c r="T18" s="15">
        <v>450870</v>
      </c>
      <c r="U18" s="15">
        <v>41810</v>
      </c>
      <c r="V18" s="15">
        <f t="shared" si="11"/>
        <v>29844306</v>
      </c>
      <c r="W18" s="15">
        <v>29699564</v>
      </c>
      <c r="X18" s="15">
        <v>132498</v>
      </c>
      <c r="Y18" s="15">
        <v>12244</v>
      </c>
      <c r="Z18" s="15">
        <v>5894710.248903621</v>
      </c>
      <c r="AA18" s="15"/>
      <c r="AB18" s="20">
        <f t="shared" si="5"/>
        <v>225302.6</v>
      </c>
      <c r="AC18" s="16">
        <v>167788100</v>
      </c>
      <c r="AD18" s="17">
        <f t="shared" si="6"/>
        <v>-57514500</v>
      </c>
    </row>
    <row r="19" spans="1:30" ht="30">
      <c r="A19" s="6" t="s">
        <v>23</v>
      </c>
      <c r="B19" s="12" t="s">
        <v>66</v>
      </c>
      <c r="C19" s="9">
        <f t="shared" si="7"/>
        <v>249119200</v>
      </c>
      <c r="D19" s="9">
        <f t="shared" si="1"/>
        <v>243839640.01594776</v>
      </c>
      <c r="E19" s="9">
        <f t="shared" si="2"/>
        <v>3068428</v>
      </c>
      <c r="F19" s="9">
        <f t="shared" si="3"/>
        <v>147536</v>
      </c>
      <c r="G19" s="9">
        <f t="shared" si="4"/>
        <v>2063619.4</v>
      </c>
      <c r="H19" s="9">
        <f t="shared" si="8"/>
        <v>193069446.40000001</v>
      </c>
      <c r="I19" s="9">
        <v>188538455</v>
      </c>
      <c r="J19" s="9">
        <v>2404224</v>
      </c>
      <c r="K19" s="9">
        <v>86558</v>
      </c>
      <c r="L19" s="9">
        <v>2040209.4</v>
      </c>
      <c r="M19" s="9">
        <f t="shared" si="9"/>
        <v>2887002</v>
      </c>
      <c r="N19" s="9">
        <v>2850816</v>
      </c>
      <c r="O19" s="9">
        <v>12184</v>
      </c>
      <c r="P19" s="9">
        <v>592</v>
      </c>
      <c r="Q19" s="9">
        <v>23410</v>
      </c>
      <c r="R19" s="9">
        <f t="shared" si="10"/>
        <v>11926660</v>
      </c>
      <c r="S19" s="9">
        <v>11447060</v>
      </c>
      <c r="T19" s="9">
        <v>438900</v>
      </c>
      <c r="U19" s="9">
        <v>40700</v>
      </c>
      <c r="V19" s="9">
        <f t="shared" si="11"/>
        <v>36928520</v>
      </c>
      <c r="W19" s="9">
        <v>36695714</v>
      </c>
      <c r="X19" s="9">
        <v>213120</v>
      </c>
      <c r="Y19" s="9">
        <v>19686</v>
      </c>
      <c r="Z19" s="9">
        <v>4307595.0159477685</v>
      </c>
      <c r="AA19" s="9"/>
      <c r="AB19" s="19">
        <f t="shared" si="5"/>
        <v>249119.2</v>
      </c>
      <c r="AC19" s="2">
        <v>175171100</v>
      </c>
      <c r="AD19" s="11">
        <f t="shared" si="6"/>
        <v>-73948100</v>
      </c>
    </row>
    <row r="20" spans="1:30" ht="30">
      <c r="A20" s="6" t="s">
        <v>24</v>
      </c>
      <c r="B20" s="12" t="s">
        <v>67</v>
      </c>
      <c r="C20" s="9">
        <f t="shared" si="7"/>
        <v>456035300</v>
      </c>
      <c r="D20" s="9">
        <f t="shared" si="1"/>
        <v>441801955.06640589</v>
      </c>
      <c r="E20" s="9">
        <f t="shared" si="2"/>
        <v>6405311</v>
      </c>
      <c r="F20" s="9">
        <f t="shared" si="3"/>
        <v>316244</v>
      </c>
      <c r="G20" s="9">
        <f t="shared" si="4"/>
        <v>7511767.2000000002</v>
      </c>
      <c r="H20" s="9">
        <f t="shared" si="8"/>
        <v>279726924.19999999</v>
      </c>
      <c r="I20" s="9">
        <v>266577964</v>
      </c>
      <c r="J20" s="9">
        <v>5466916</v>
      </c>
      <c r="K20" s="9">
        <v>230814</v>
      </c>
      <c r="L20" s="9">
        <v>7451230.2000000002</v>
      </c>
      <c r="M20" s="9">
        <f t="shared" si="9"/>
        <v>4644313</v>
      </c>
      <c r="N20" s="9">
        <v>4547045</v>
      </c>
      <c r="O20" s="9">
        <v>35029</v>
      </c>
      <c r="P20" s="9">
        <v>1702</v>
      </c>
      <c r="Q20" s="9">
        <v>60537</v>
      </c>
      <c r="R20" s="9">
        <f t="shared" si="10"/>
        <v>0</v>
      </c>
      <c r="S20" s="9">
        <v>0</v>
      </c>
      <c r="T20" s="9">
        <v>0</v>
      </c>
      <c r="U20" s="9">
        <v>0</v>
      </c>
      <c r="V20" s="9">
        <f t="shared" si="11"/>
        <v>156689161</v>
      </c>
      <c r="W20" s="9">
        <v>155702067</v>
      </c>
      <c r="X20" s="9">
        <v>903366</v>
      </c>
      <c r="Y20" s="9">
        <v>83728</v>
      </c>
      <c r="Z20" s="9">
        <v>14974879.066405892</v>
      </c>
      <c r="AA20" s="9"/>
      <c r="AB20" s="19">
        <f t="shared" si="5"/>
        <v>456035.3</v>
      </c>
      <c r="AC20" s="2">
        <v>339310300</v>
      </c>
      <c r="AD20" s="11">
        <f t="shared" si="6"/>
        <v>-116725000</v>
      </c>
    </row>
    <row r="21" spans="1:30" ht="30">
      <c r="A21" s="6" t="s">
        <v>25</v>
      </c>
      <c r="B21" s="12" t="s">
        <v>68</v>
      </c>
      <c r="C21" s="9">
        <f t="shared" si="7"/>
        <v>495509700</v>
      </c>
      <c r="D21" s="9">
        <f t="shared" si="1"/>
        <v>477955212.05365932</v>
      </c>
      <c r="E21" s="9">
        <f t="shared" si="2"/>
        <v>10395479</v>
      </c>
      <c r="F21" s="9">
        <f t="shared" si="3"/>
        <v>656570</v>
      </c>
      <c r="G21" s="9">
        <f t="shared" si="4"/>
        <v>6502397.2999999998</v>
      </c>
      <c r="H21" s="9">
        <f t="shared" si="8"/>
        <v>295144925.80000001</v>
      </c>
      <c r="I21" s="9">
        <v>282663286</v>
      </c>
      <c r="J21" s="9">
        <v>5804456</v>
      </c>
      <c r="K21" s="9">
        <v>232342</v>
      </c>
      <c r="L21" s="9">
        <v>6444841.7999999998</v>
      </c>
      <c r="M21" s="9">
        <f t="shared" si="9"/>
        <v>4880001</v>
      </c>
      <c r="N21" s="9">
        <v>4788908</v>
      </c>
      <c r="O21" s="9">
        <v>31983</v>
      </c>
      <c r="P21" s="9">
        <v>1554</v>
      </c>
      <c r="Q21" s="9">
        <v>57555.5</v>
      </c>
      <c r="R21" s="9">
        <f t="shared" si="10"/>
        <v>85878495</v>
      </c>
      <c r="S21" s="9">
        <v>81566455</v>
      </c>
      <c r="T21" s="9">
        <v>3946110</v>
      </c>
      <c r="U21" s="9">
        <v>365930</v>
      </c>
      <c r="V21" s="9">
        <f t="shared" si="11"/>
        <v>92891999</v>
      </c>
      <c r="W21" s="9">
        <v>92222325</v>
      </c>
      <c r="X21" s="9">
        <v>612930</v>
      </c>
      <c r="Y21" s="9">
        <v>56744</v>
      </c>
      <c r="Z21" s="9">
        <v>16714238.053659331</v>
      </c>
      <c r="AA21" s="9"/>
      <c r="AB21" s="19">
        <f t="shared" si="5"/>
        <v>495509.7</v>
      </c>
      <c r="AC21" s="2">
        <v>384960000</v>
      </c>
      <c r="AD21" s="11">
        <f t="shared" si="6"/>
        <v>-110549700</v>
      </c>
    </row>
    <row r="22" spans="1:30" ht="30">
      <c r="A22" s="6" t="s">
        <v>26</v>
      </c>
      <c r="B22" s="12" t="s">
        <v>69</v>
      </c>
      <c r="C22" s="9">
        <f t="shared" si="7"/>
        <v>751362000</v>
      </c>
      <c r="D22" s="9">
        <f t="shared" si="1"/>
        <v>739024192.17991686</v>
      </c>
      <c r="E22" s="9">
        <f t="shared" si="2"/>
        <v>6290109</v>
      </c>
      <c r="F22" s="9">
        <f t="shared" si="3"/>
        <v>279104</v>
      </c>
      <c r="G22" s="9">
        <f t="shared" si="4"/>
        <v>5768563.3000000007</v>
      </c>
      <c r="H22" s="9">
        <f t="shared" si="8"/>
        <v>518204605.39999998</v>
      </c>
      <c r="I22" s="9">
        <v>506817390</v>
      </c>
      <c r="J22" s="9">
        <v>5433218</v>
      </c>
      <c r="K22" s="9">
        <v>200270</v>
      </c>
      <c r="L22" s="9">
        <v>5753727.4000000004</v>
      </c>
      <c r="M22" s="9">
        <f t="shared" si="9"/>
        <v>2170481</v>
      </c>
      <c r="N22" s="9">
        <v>2147660</v>
      </c>
      <c r="O22" s="9">
        <v>7615</v>
      </c>
      <c r="P22" s="9">
        <v>370</v>
      </c>
      <c r="Q22" s="9">
        <v>14835.9</v>
      </c>
      <c r="R22" s="9">
        <f t="shared" si="10"/>
        <v>0</v>
      </c>
      <c r="S22" s="9">
        <v>0</v>
      </c>
      <c r="T22" s="9">
        <v>0</v>
      </c>
      <c r="U22" s="9">
        <v>0</v>
      </c>
      <c r="V22" s="9">
        <f t="shared" si="11"/>
        <v>214039528</v>
      </c>
      <c r="W22" s="9">
        <v>213111788</v>
      </c>
      <c r="X22" s="9">
        <v>849276</v>
      </c>
      <c r="Y22" s="9">
        <v>78464</v>
      </c>
      <c r="Z22" s="9">
        <v>16947354.179916807</v>
      </c>
      <c r="AA22" s="9"/>
      <c r="AB22" s="19">
        <f t="shared" si="5"/>
        <v>751362</v>
      </c>
      <c r="AC22" s="2">
        <v>497496400</v>
      </c>
      <c r="AD22" s="11">
        <f t="shared" si="6"/>
        <v>-253865600</v>
      </c>
    </row>
    <row r="23" spans="1:30" ht="30">
      <c r="A23" s="6" t="s">
        <v>27</v>
      </c>
      <c r="B23" s="12" t="s">
        <v>70</v>
      </c>
      <c r="C23" s="9">
        <f t="shared" si="7"/>
        <v>800041300</v>
      </c>
      <c r="D23" s="9">
        <f t="shared" si="1"/>
        <v>771908014.93133116</v>
      </c>
      <c r="E23" s="9">
        <f t="shared" si="2"/>
        <v>16526765</v>
      </c>
      <c r="F23" s="9">
        <f t="shared" si="3"/>
        <v>1010930</v>
      </c>
      <c r="G23" s="9">
        <f t="shared" si="4"/>
        <v>10595619.9</v>
      </c>
      <c r="H23" s="9">
        <f t="shared" si="8"/>
        <v>474655949.60000002</v>
      </c>
      <c r="I23" s="9">
        <v>454611402</v>
      </c>
      <c r="J23" s="9">
        <v>9326982</v>
      </c>
      <c r="K23" s="9">
        <v>349064</v>
      </c>
      <c r="L23" s="9">
        <v>10368501.6</v>
      </c>
      <c r="M23" s="9">
        <f t="shared" si="9"/>
        <v>18753474</v>
      </c>
      <c r="N23" s="9">
        <v>18390611</v>
      </c>
      <c r="O23" s="9">
        <v>129455</v>
      </c>
      <c r="P23" s="9">
        <v>6290</v>
      </c>
      <c r="Q23" s="9">
        <v>227118.3</v>
      </c>
      <c r="R23" s="9">
        <f t="shared" si="10"/>
        <v>130224283</v>
      </c>
      <c r="S23" s="9">
        <v>123657251</v>
      </c>
      <c r="T23" s="9">
        <v>6009738</v>
      </c>
      <c r="U23" s="9">
        <v>557294</v>
      </c>
      <c r="V23" s="9">
        <f t="shared" si="11"/>
        <v>154221647</v>
      </c>
      <c r="W23" s="9">
        <v>153062775</v>
      </c>
      <c r="X23" s="9">
        <v>1060590</v>
      </c>
      <c r="Y23" s="9">
        <v>98282</v>
      </c>
      <c r="Z23" s="9">
        <v>22185975.93133118</v>
      </c>
      <c r="AA23" s="9"/>
      <c r="AB23" s="19">
        <f t="shared" si="5"/>
        <v>800041.3</v>
      </c>
      <c r="AC23" s="2">
        <v>570906400</v>
      </c>
      <c r="AD23" s="11">
        <f t="shared" si="6"/>
        <v>-229134900</v>
      </c>
    </row>
    <row r="24" spans="1:30" ht="30">
      <c r="A24" s="6" t="s">
        <v>28</v>
      </c>
      <c r="B24" s="12" t="s">
        <v>71</v>
      </c>
      <c r="C24" s="9">
        <f t="shared" si="7"/>
        <v>621728500</v>
      </c>
      <c r="D24" s="9">
        <f t="shared" si="1"/>
        <v>606434451.47362566</v>
      </c>
      <c r="E24" s="9">
        <f t="shared" si="2"/>
        <v>7915266</v>
      </c>
      <c r="F24" s="9">
        <f t="shared" si="3"/>
        <v>430940</v>
      </c>
      <c r="G24" s="9">
        <f t="shared" si="4"/>
        <v>6947826.7000000002</v>
      </c>
      <c r="H24" s="9">
        <f t="shared" si="8"/>
        <v>390969519.39999998</v>
      </c>
      <c r="I24" s="9">
        <v>378378255</v>
      </c>
      <c r="J24" s="9">
        <v>5446340</v>
      </c>
      <c r="K24" s="9">
        <v>202212</v>
      </c>
      <c r="L24" s="9">
        <v>6942712.4000000004</v>
      </c>
      <c r="M24" s="9">
        <f t="shared" si="9"/>
        <v>697661</v>
      </c>
      <c r="N24" s="9">
        <v>689353</v>
      </c>
      <c r="O24" s="9">
        <v>3046</v>
      </c>
      <c r="P24" s="9">
        <v>148</v>
      </c>
      <c r="Q24" s="9">
        <v>5114.3</v>
      </c>
      <c r="R24" s="9">
        <f t="shared" si="10"/>
        <v>31303976</v>
      </c>
      <c r="S24" s="9">
        <v>29537304</v>
      </c>
      <c r="T24" s="9">
        <v>1616748</v>
      </c>
      <c r="U24" s="9">
        <v>149924</v>
      </c>
      <c r="V24" s="9">
        <f t="shared" si="11"/>
        <v>183544034</v>
      </c>
      <c r="W24" s="9">
        <v>182616246</v>
      </c>
      <c r="X24" s="9">
        <v>849132</v>
      </c>
      <c r="Y24" s="9">
        <v>78656</v>
      </c>
      <c r="Z24" s="9">
        <v>15213293.473625705</v>
      </c>
      <c r="AA24" s="9"/>
      <c r="AB24" s="19">
        <f t="shared" si="5"/>
        <v>621728.5</v>
      </c>
      <c r="AC24" s="2">
        <v>408062600</v>
      </c>
      <c r="AD24" s="11">
        <f t="shared" si="6"/>
        <v>-213665900</v>
      </c>
    </row>
    <row r="25" spans="1:30" ht="30">
      <c r="A25" s="6" t="s">
        <v>29</v>
      </c>
      <c r="B25" s="12" t="s">
        <v>72</v>
      </c>
      <c r="C25" s="9">
        <f t="shared" si="7"/>
        <v>810066900</v>
      </c>
      <c r="D25" s="9">
        <f t="shared" si="1"/>
        <v>787847872.94466817</v>
      </c>
      <c r="E25" s="9">
        <f t="shared" si="2"/>
        <v>13322861</v>
      </c>
      <c r="F25" s="9">
        <f t="shared" si="3"/>
        <v>804084</v>
      </c>
      <c r="G25" s="9">
        <f t="shared" si="4"/>
        <v>8092066.6000000006</v>
      </c>
      <c r="H25" s="9">
        <f t="shared" si="8"/>
        <v>459928035.39999998</v>
      </c>
      <c r="I25" s="9">
        <v>444076398</v>
      </c>
      <c r="J25" s="9">
        <v>7583880</v>
      </c>
      <c r="K25" s="9">
        <v>274488</v>
      </c>
      <c r="L25" s="9">
        <v>7993269.4000000004</v>
      </c>
      <c r="M25" s="9">
        <f t="shared" si="9"/>
        <v>9923502</v>
      </c>
      <c r="N25" s="9">
        <v>9765616</v>
      </c>
      <c r="O25" s="9">
        <v>56351</v>
      </c>
      <c r="P25" s="9">
        <v>2738</v>
      </c>
      <c r="Q25" s="9">
        <v>98797.2</v>
      </c>
      <c r="R25" s="9">
        <f t="shared" si="10"/>
        <v>94723170</v>
      </c>
      <c r="S25" s="9">
        <v>89598426</v>
      </c>
      <c r="T25" s="9">
        <v>4689846</v>
      </c>
      <c r="U25" s="9">
        <v>434898</v>
      </c>
      <c r="V25" s="9">
        <f t="shared" si="11"/>
        <v>229124696</v>
      </c>
      <c r="W25" s="9">
        <v>228039952</v>
      </c>
      <c r="X25" s="9">
        <v>992784</v>
      </c>
      <c r="Y25" s="9">
        <v>91960</v>
      </c>
      <c r="Z25" s="9">
        <v>16367480.944668226</v>
      </c>
      <c r="AA25" s="9"/>
      <c r="AB25" s="19">
        <f t="shared" si="5"/>
        <v>810066.9</v>
      </c>
      <c r="AC25" s="2">
        <v>603434500</v>
      </c>
      <c r="AD25" s="11">
        <f t="shared" si="6"/>
        <v>-206632400</v>
      </c>
    </row>
    <row r="26" spans="1:30" ht="30">
      <c r="A26" s="6" t="s">
        <v>30</v>
      </c>
      <c r="B26" s="12" t="s">
        <v>73</v>
      </c>
      <c r="C26" s="9">
        <f t="shared" si="7"/>
        <v>603263500</v>
      </c>
      <c r="D26" s="9">
        <f t="shared" si="1"/>
        <v>589075103.13775337</v>
      </c>
      <c r="E26" s="9">
        <f t="shared" si="2"/>
        <v>8971293</v>
      </c>
      <c r="F26" s="9">
        <f t="shared" si="3"/>
        <v>434776</v>
      </c>
      <c r="G26" s="9">
        <f t="shared" si="4"/>
        <v>4782326.9000000004</v>
      </c>
      <c r="H26" s="9">
        <f t="shared" si="8"/>
        <v>461421321</v>
      </c>
      <c r="I26" s="9">
        <v>449642384</v>
      </c>
      <c r="J26" s="9">
        <v>6779474</v>
      </c>
      <c r="K26" s="9">
        <v>231972</v>
      </c>
      <c r="L26" s="9">
        <v>4767491</v>
      </c>
      <c r="M26" s="9">
        <f t="shared" si="9"/>
        <v>1682376</v>
      </c>
      <c r="N26" s="9">
        <v>1659555</v>
      </c>
      <c r="O26" s="9">
        <v>7615</v>
      </c>
      <c r="P26" s="9">
        <v>370</v>
      </c>
      <c r="Q26" s="9">
        <v>14835.9</v>
      </c>
      <c r="R26" s="9">
        <f t="shared" si="10"/>
        <v>34590974</v>
      </c>
      <c r="S26" s="9">
        <v>32811222</v>
      </c>
      <c r="T26" s="9">
        <v>1628718</v>
      </c>
      <c r="U26" s="9">
        <v>151034</v>
      </c>
      <c r="V26" s="9">
        <f t="shared" si="11"/>
        <v>93451252</v>
      </c>
      <c r="W26" s="9">
        <v>92844366</v>
      </c>
      <c r="X26" s="9">
        <v>555486</v>
      </c>
      <c r="Y26" s="9">
        <v>51400</v>
      </c>
      <c r="Z26" s="9">
        <v>12117576.137753412</v>
      </c>
      <c r="AA26" s="9"/>
      <c r="AB26" s="19">
        <f t="shared" si="5"/>
        <v>603263.5</v>
      </c>
      <c r="AC26" s="2">
        <v>448927000</v>
      </c>
      <c r="AD26" s="11">
        <f t="shared" si="6"/>
        <v>-154336500</v>
      </c>
    </row>
    <row r="27" spans="1:30" ht="30">
      <c r="A27" s="6" t="s">
        <v>31</v>
      </c>
      <c r="B27" s="12" t="s">
        <v>74</v>
      </c>
      <c r="C27" s="9">
        <f t="shared" si="7"/>
        <v>284305700</v>
      </c>
      <c r="D27" s="9">
        <f t="shared" si="1"/>
        <v>276144270.28068441</v>
      </c>
      <c r="E27" s="9">
        <f t="shared" si="2"/>
        <v>4505244</v>
      </c>
      <c r="F27" s="9">
        <f t="shared" si="3"/>
        <v>242108</v>
      </c>
      <c r="G27" s="9">
        <f t="shared" si="4"/>
        <v>3414054.1</v>
      </c>
      <c r="H27" s="9">
        <f t="shared" si="8"/>
        <v>165219383.90000001</v>
      </c>
      <c r="I27" s="9">
        <v>158725373</v>
      </c>
      <c r="J27" s="9">
        <v>3009000</v>
      </c>
      <c r="K27" s="9">
        <v>104268</v>
      </c>
      <c r="L27" s="9">
        <v>3380742.9</v>
      </c>
      <c r="M27" s="9">
        <f t="shared" si="9"/>
        <v>3193181</v>
      </c>
      <c r="N27" s="9">
        <v>3140706</v>
      </c>
      <c r="O27" s="9">
        <v>18276</v>
      </c>
      <c r="P27" s="9">
        <v>888</v>
      </c>
      <c r="Q27" s="9">
        <v>33311.199999999997</v>
      </c>
      <c r="R27" s="9">
        <f t="shared" si="10"/>
        <v>21940233</v>
      </c>
      <c r="S27" s="9">
        <v>20770881</v>
      </c>
      <c r="T27" s="9">
        <v>1070118</v>
      </c>
      <c r="U27" s="9">
        <v>99234</v>
      </c>
      <c r="V27" s="9">
        <f t="shared" si="11"/>
        <v>82495646</v>
      </c>
      <c r="W27" s="9">
        <v>82050078</v>
      </c>
      <c r="X27" s="9">
        <v>407850</v>
      </c>
      <c r="Y27" s="9">
        <v>37718</v>
      </c>
      <c r="Z27" s="9">
        <v>11457232.280684397</v>
      </c>
      <c r="AA27" s="9"/>
      <c r="AB27" s="19">
        <f t="shared" si="5"/>
        <v>284305.7</v>
      </c>
      <c r="AC27" s="2">
        <v>208831700</v>
      </c>
      <c r="AD27" s="11">
        <f t="shared" si="6"/>
        <v>-75474000</v>
      </c>
    </row>
    <row r="28" spans="1:30" ht="18.75" customHeight="1">
      <c r="A28" s="6" t="s">
        <v>32</v>
      </c>
      <c r="B28" s="12" t="s">
        <v>33</v>
      </c>
      <c r="C28" s="9">
        <f t="shared" si="7"/>
        <v>5732897200</v>
      </c>
      <c r="D28" s="9">
        <f t="shared" si="1"/>
        <v>5553385295.0908194</v>
      </c>
      <c r="E28" s="9">
        <f t="shared" si="2"/>
        <v>62061503</v>
      </c>
      <c r="F28" s="9">
        <f t="shared" si="3"/>
        <v>4428328</v>
      </c>
      <c r="G28" s="9">
        <f t="shared" si="4"/>
        <v>113022088.8</v>
      </c>
      <c r="H28" s="9">
        <f t="shared" si="8"/>
        <v>3016087858.5</v>
      </c>
      <c r="I28" s="9">
        <v>2866174466</v>
      </c>
      <c r="J28" s="9">
        <v>34548686</v>
      </c>
      <c r="K28" s="9">
        <v>3101154</v>
      </c>
      <c r="L28" s="9">
        <v>112263552.5</v>
      </c>
      <c r="M28" s="9">
        <f t="shared" si="9"/>
        <v>57934255</v>
      </c>
      <c r="N28" s="9">
        <v>56723768</v>
      </c>
      <c r="O28" s="9">
        <v>431009</v>
      </c>
      <c r="P28" s="9">
        <v>20942</v>
      </c>
      <c r="Q28" s="9">
        <v>758536.3</v>
      </c>
      <c r="R28" s="9">
        <f t="shared" si="10"/>
        <v>46805920</v>
      </c>
      <c r="S28" s="9">
        <v>32432660</v>
      </c>
      <c r="T28" s="9">
        <v>14256340</v>
      </c>
      <c r="U28" s="9">
        <v>116920</v>
      </c>
      <c r="V28" s="9">
        <f t="shared" si="11"/>
        <v>2427753631</v>
      </c>
      <c r="W28" s="9">
        <v>2413738851</v>
      </c>
      <c r="X28" s="9">
        <v>12825468</v>
      </c>
      <c r="Y28" s="9">
        <v>1189312</v>
      </c>
      <c r="Z28" s="9">
        <v>184315550.09081954</v>
      </c>
      <c r="AA28" s="9"/>
      <c r="AB28" s="19">
        <f t="shared" si="5"/>
        <v>5732897.2000000002</v>
      </c>
      <c r="AC28" s="2">
        <v>3718475700</v>
      </c>
      <c r="AD28" s="11">
        <f t="shared" si="6"/>
        <v>-2014421500</v>
      </c>
    </row>
    <row r="29" spans="1:30" ht="18.75" customHeight="1">
      <c r="A29" s="6" t="s">
        <v>34</v>
      </c>
      <c r="B29" s="12" t="s">
        <v>35</v>
      </c>
      <c r="C29" s="9">
        <f t="shared" si="7"/>
        <v>4631051600</v>
      </c>
      <c r="D29" s="9">
        <f t="shared" si="1"/>
        <v>4536057037.8595133</v>
      </c>
      <c r="E29" s="9">
        <f t="shared" si="2"/>
        <v>31510653</v>
      </c>
      <c r="F29" s="9">
        <f t="shared" si="3"/>
        <v>2485602</v>
      </c>
      <c r="G29" s="9">
        <f t="shared" si="4"/>
        <v>60998331.299999997</v>
      </c>
      <c r="H29" s="9">
        <f t="shared" si="8"/>
        <v>2270332640.4000001</v>
      </c>
      <c r="I29" s="9">
        <v>2189933969</v>
      </c>
      <c r="J29" s="9">
        <v>18462324</v>
      </c>
      <c r="K29" s="9">
        <v>1674808</v>
      </c>
      <c r="L29" s="9">
        <v>60261539.399999999</v>
      </c>
      <c r="M29" s="9">
        <f t="shared" si="9"/>
        <v>92762727</v>
      </c>
      <c r="N29" s="9">
        <v>91602730</v>
      </c>
      <c r="O29" s="9">
        <v>403595</v>
      </c>
      <c r="P29" s="9">
        <v>19610</v>
      </c>
      <c r="Q29" s="9">
        <v>736791.9</v>
      </c>
      <c r="R29" s="9">
        <f t="shared" si="10"/>
        <v>17831000</v>
      </c>
      <c r="S29" s="9">
        <v>13282500</v>
      </c>
      <c r="T29" s="9">
        <v>4511500</v>
      </c>
      <c r="U29" s="9">
        <v>37000</v>
      </c>
      <c r="V29" s="9">
        <f t="shared" si="11"/>
        <v>2053744168</v>
      </c>
      <c r="W29" s="9">
        <v>2044856750</v>
      </c>
      <c r="X29" s="9">
        <v>8133234</v>
      </c>
      <c r="Y29" s="9">
        <v>754184</v>
      </c>
      <c r="Z29" s="9">
        <v>196381088.85951346</v>
      </c>
      <c r="AA29" s="9"/>
      <c r="AB29" s="19">
        <f t="shared" si="5"/>
        <v>4631051.5999999996</v>
      </c>
      <c r="AC29" s="2">
        <v>2793052200</v>
      </c>
      <c r="AD29" s="11">
        <f t="shared" si="6"/>
        <v>-1837999400</v>
      </c>
    </row>
    <row r="30" spans="1:30" ht="18.75" customHeight="1">
      <c r="A30" s="6" t="s">
        <v>36</v>
      </c>
      <c r="B30" s="12" t="s">
        <v>37</v>
      </c>
      <c r="C30" s="9">
        <f t="shared" si="7"/>
        <v>1358015400</v>
      </c>
      <c r="D30" s="9">
        <f t="shared" si="1"/>
        <v>1312611393.6290336</v>
      </c>
      <c r="E30" s="9">
        <f t="shared" si="2"/>
        <v>17317085</v>
      </c>
      <c r="F30" s="9">
        <f t="shared" si="3"/>
        <v>1085876</v>
      </c>
      <c r="G30" s="9">
        <f t="shared" si="4"/>
        <v>27001009.199999999</v>
      </c>
      <c r="H30" s="9">
        <f t="shared" si="8"/>
        <v>718455128</v>
      </c>
      <c r="I30" s="9">
        <v>681763078</v>
      </c>
      <c r="J30" s="9">
        <v>9314322</v>
      </c>
      <c r="K30" s="9">
        <v>733932</v>
      </c>
      <c r="L30" s="9">
        <v>26643796</v>
      </c>
      <c r="M30" s="9">
        <f t="shared" si="9"/>
        <v>31962041</v>
      </c>
      <c r="N30" s="9">
        <v>31395621</v>
      </c>
      <c r="O30" s="9">
        <v>199513</v>
      </c>
      <c r="P30" s="9">
        <v>9694</v>
      </c>
      <c r="Q30" s="9">
        <v>357213.2</v>
      </c>
      <c r="R30" s="9">
        <f t="shared" si="10"/>
        <v>18561900</v>
      </c>
      <c r="S30" s="9">
        <v>13821560</v>
      </c>
      <c r="T30" s="9">
        <v>4687060</v>
      </c>
      <c r="U30" s="9">
        <v>53280</v>
      </c>
      <c r="V30" s="9">
        <f t="shared" si="11"/>
        <v>541425991</v>
      </c>
      <c r="W30" s="9">
        <v>538020831</v>
      </c>
      <c r="X30" s="9">
        <v>3116190</v>
      </c>
      <c r="Y30" s="9">
        <v>288970</v>
      </c>
      <c r="Z30" s="9">
        <v>47610303.629033491</v>
      </c>
      <c r="AA30" s="9"/>
      <c r="AB30" s="19">
        <f t="shared" si="5"/>
        <v>1358015.4</v>
      </c>
      <c r="AC30" s="2">
        <v>893588800</v>
      </c>
      <c r="AD30" s="11">
        <f t="shared" si="6"/>
        <v>-464426600</v>
      </c>
    </row>
    <row r="31" spans="1:30" ht="18.75" customHeight="1">
      <c r="A31" s="6" t="s">
        <v>38</v>
      </c>
      <c r="B31" s="12" t="s">
        <v>39</v>
      </c>
      <c r="C31" s="9">
        <f t="shared" si="7"/>
        <v>689766600</v>
      </c>
      <c r="D31" s="9">
        <f t="shared" si="1"/>
        <v>669887163.34809768</v>
      </c>
      <c r="E31" s="9">
        <f t="shared" si="2"/>
        <v>7860986</v>
      </c>
      <c r="F31" s="9">
        <f t="shared" si="3"/>
        <v>507418</v>
      </c>
      <c r="G31" s="9">
        <f t="shared" si="4"/>
        <v>11511016.4</v>
      </c>
      <c r="H31" s="9">
        <f t="shared" si="8"/>
        <v>336047429.39999998</v>
      </c>
      <c r="I31" s="9">
        <v>318726701</v>
      </c>
      <c r="J31" s="9">
        <v>5691546</v>
      </c>
      <c r="K31" s="9">
        <v>310948</v>
      </c>
      <c r="L31" s="9">
        <v>11318234.4</v>
      </c>
      <c r="M31" s="9">
        <f t="shared" si="9"/>
        <v>19284766</v>
      </c>
      <c r="N31" s="9">
        <v>18980194</v>
      </c>
      <c r="O31" s="9">
        <v>106610</v>
      </c>
      <c r="P31" s="9">
        <v>5180</v>
      </c>
      <c r="Q31" s="9">
        <v>192782</v>
      </c>
      <c r="R31" s="9">
        <f t="shared" si="10"/>
        <v>14270767</v>
      </c>
      <c r="S31" s="9">
        <v>13591479</v>
      </c>
      <c r="T31" s="9">
        <v>621642</v>
      </c>
      <c r="U31" s="9">
        <v>57646</v>
      </c>
      <c r="V31" s="9">
        <f t="shared" si="11"/>
        <v>295680612</v>
      </c>
      <c r="W31" s="9">
        <v>294105780</v>
      </c>
      <c r="X31" s="9">
        <v>1441188</v>
      </c>
      <c r="Y31" s="9">
        <v>133644</v>
      </c>
      <c r="Z31" s="9">
        <v>24483009.34809766</v>
      </c>
      <c r="AA31" s="9"/>
      <c r="AB31" s="19">
        <f t="shared" si="5"/>
        <v>689766.6</v>
      </c>
      <c r="AC31" s="2">
        <v>468439200</v>
      </c>
      <c r="AD31" s="11">
        <f t="shared" si="6"/>
        <v>-221327400</v>
      </c>
    </row>
    <row r="32" spans="1:30" ht="18.75" customHeight="1">
      <c r="A32" s="6" t="s">
        <v>40</v>
      </c>
      <c r="B32" s="12" t="s">
        <v>41</v>
      </c>
      <c r="C32" s="9">
        <f t="shared" si="7"/>
        <v>696937600</v>
      </c>
      <c r="D32" s="9">
        <f t="shared" si="1"/>
        <v>674111912.38632631</v>
      </c>
      <c r="E32" s="9">
        <f t="shared" si="2"/>
        <v>10290598</v>
      </c>
      <c r="F32" s="9">
        <f t="shared" si="3"/>
        <v>648684</v>
      </c>
      <c r="G32" s="9">
        <f t="shared" si="4"/>
        <v>11886369.6</v>
      </c>
      <c r="H32" s="9">
        <f t="shared" si="8"/>
        <v>370181551.89999998</v>
      </c>
      <c r="I32" s="9">
        <v>351291021</v>
      </c>
      <c r="J32" s="9">
        <v>6784566</v>
      </c>
      <c r="K32" s="9">
        <v>326118</v>
      </c>
      <c r="L32" s="9">
        <v>11779846.9</v>
      </c>
      <c r="M32" s="9">
        <f t="shared" si="9"/>
        <v>9542492</v>
      </c>
      <c r="N32" s="9">
        <v>9375283</v>
      </c>
      <c r="O32" s="9">
        <v>57874</v>
      </c>
      <c r="P32" s="9">
        <v>2812</v>
      </c>
      <c r="Q32" s="9">
        <v>106522.7</v>
      </c>
      <c r="R32" s="9">
        <f t="shared" si="10"/>
        <v>47384225</v>
      </c>
      <c r="S32" s="9">
        <v>45060345</v>
      </c>
      <c r="T32" s="9">
        <v>2126670</v>
      </c>
      <c r="U32" s="9">
        <v>197210</v>
      </c>
      <c r="V32" s="9">
        <f t="shared" si="11"/>
        <v>241129296</v>
      </c>
      <c r="W32" s="9">
        <v>239685264</v>
      </c>
      <c r="X32" s="9">
        <v>1321488</v>
      </c>
      <c r="Y32" s="9">
        <v>122544</v>
      </c>
      <c r="Z32" s="9">
        <v>28699999.386326298</v>
      </c>
      <c r="AA32" s="9"/>
      <c r="AB32" s="19">
        <f t="shared" si="5"/>
        <v>696937.6</v>
      </c>
      <c r="AC32" s="2">
        <v>480240700</v>
      </c>
      <c r="AD32" s="11">
        <f t="shared" si="6"/>
        <v>-216696900</v>
      </c>
    </row>
    <row r="33" spans="1:30" ht="18.75" customHeight="1">
      <c r="A33" s="6" t="s">
        <v>42</v>
      </c>
      <c r="B33" s="12" t="s">
        <v>43</v>
      </c>
      <c r="C33" s="9">
        <f t="shared" si="7"/>
        <v>579394700</v>
      </c>
      <c r="D33" s="9">
        <f t="shared" si="1"/>
        <v>559940204.80327022</v>
      </c>
      <c r="E33" s="9">
        <f t="shared" si="2"/>
        <v>8628702</v>
      </c>
      <c r="F33" s="9">
        <f t="shared" si="3"/>
        <v>427276</v>
      </c>
      <c r="G33" s="9">
        <f t="shared" si="4"/>
        <v>10398507.4</v>
      </c>
      <c r="H33" s="9">
        <f t="shared" si="8"/>
        <v>257593997.40000001</v>
      </c>
      <c r="I33" s="9">
        <v>240057295</v>
      </c>
      <c r="J33" s="9">
        <v>7023156</v>
      </c>
      <c r="K33" s="9">
        <v>282828</v>
      </c>
      <c r="L33" s="9">
        <v>10230718.4</v>
      </c>
      <c r="M33" s="9">
        <f t="shared" si="9"/>
        <v>18108537</v>
      </c>
      <c r="N33" s="9">
        <v>17835346</v>
      </c>
      <c r="O33" s="9">
        <v>100518</v>
      </c>
      <c r="P33" s="9">
        <v>4884</v>
      </c>
      <c r="Q33" s="9">
        <v>167789</v>
      </c>
      <c r="R33" s="9">
        <f t="shared" si="10"/>
        <v>0</v>
      </c>
      <c r="S33" s="9">
        <v>0</v>
      </c>
      <c r="T33" s="9">
        <v>0</v>
      </c>
      <c r="U33" s="9">
        <v>0</v>
      </c>
      <c r="V33" s="9">
        <f t="shared" si="11"/>
        <v>261926154</v>
      </c>
      <c r="W33" s="9">
        <v>260281562</v>
      </c>
      <c r="X33" s="9">
        <v>1505028</v>
      </c>
      <c r="Y33" s="9">
        <v>139564</v>
      </c>
      <c r="Z33" s="9">
        <v>41766001.803270265</v>
      </c>
      <c r="AA33" s="9"/>
      <c r="AB33" s="19">
        <f t="shared" si="5"/>
        <v>579394.69999999995</v>
      </c>
      <c r="AC33" s="2">
        <v>365283100</v>
      </c>
      <c r="AD33" s="11">
        <f t="shared" si="6"/>
        <v>-214111600</v>
      </c>
    </row>
    <row r="34" spans="1:30">
      <c r="X34" s="2">
        <v>0</v>
      </c>
      <c r="Y34" s="2">
        <v>0</v>
      </c>
    </row>
  </sheetData>
  <mergeCells count="13">
    <mergeCell ref="A8:B8"/>
    <mergeCell ref="V3:Y4"/>
    <mergeCell ref="Z3:Z4"/>
    <mergeCell ref="AA3:AA5"/>
    <mergeCell ref="AB3:AB5"/>
    <mergeCell ref="A6:B6"/>
    <mergeCell ref="A7:B7"/>
    <mergeCell ref="R3:U4"/>
    <mergeCell ref="C1:K1"/>
    <mergeCell ref="A3:B5"/>
    <mergeCell ref="C3:G4"/>
    <mergeCell ref="H3:L4"/>
    <mergeCell ref="M3:Q4"/>
  </mergeCells>
  <conditionalFormatting sqref="A3 B4:B5 A6:A8 M3:Z3 M4:Y4 C3:L4 C6:AB7 C5:Z5">
    <cfRule type="expression" dxfId="7" priority="6">
      <formula>Locked()</formula>
    </cfRule>
    <cfRule type="expression" dxfId="6" priority="8">
      <formula>LockedByCondition()</formula>
    </cfRule>
    <cfRule type="expression" dxfId="5" priority="10">
      <formula>HasError()</formula>
    </cfRule>
  </conditionalFormatting>
  <conditionalFormatting sqref="C8:AB8">
    <cfRule type="expression" dxfId="4" priority="7">
      <formula>LockedByCondition()</formula>
    </cfRule>
    <cfRule type="expression" dxfId="3" priority="9">
      <formula>HasError()</formula>
    </cfRule>
  </conditionalFormatting>
  <conditionalFormatting sqref="C5:F5">
    <cfRule type="expression" dxfId="2" priority="11">
      <formula>Locked()</formula>
    </cfRule>
  </conditionalFormatting>
  <conditionalFormatting sqref="AC8">
    <cfRule type="expression" dxfId="1" priority="4">
      <formula>LockedByCondition()</formula>
    </cfRule>
    <cfRule type="expression" dxfId="0" priority="5">
      <formula>HasError()</formula>
    </cfRule>
  </conditionalFormatting>
  <dataValidations count="1">
    <dataValidation allowBlank="1" showInputMessage="1" showErrorMessage="1" sqref="C1 A6:A8 V3 D7:H7 C6:C8 D8:I8 I7:N8 G6:T6 O7:AB7 O8:AC8"/>
  </dataValidations>
  <pageMargins left="0.82677165354330717" right="0.43307086614173229" top="0.74803149606299213" bottom="0.55118110236220474" header="0.31496062992125984" footer="0.31496062992125984"/>
  <pageSetup paperSize="9" scale="54" fitToWidth="0" fitToHeight="0" orientation="landscape" r:id="rId1"/>
  <headerFooter>
    <oddFooter>&amp;C&amp;P</oddFooter>
  </headerFooter>
  <colBreaks count="2" manualBreakCount="2">
    <brk id="12" max="33" man="1"/>
    <brk id="2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СВОД-2025</vt:lpstr>
      <vt:lpstr>СВОД-2026</vt:lpstr>
      <vt:lpstr>СВОД-2027</vt:lpstr>
      <vt:lpstr>'СВОД-2025'!Заголовки_для_печати</vt:lpstr>
      <vt:lpstr>'СВОД-2026'!Заголовки_для_печати</vt:lpstr>
      <vt:lpstr>'СВОД-2027'!Заголовки_для_печати</vt:lpstr>
      <vt:lpstr>'СВОД-2025'!Область_печати</vt:lpstr>
      <vt:lpstr>'СВОД-2026'!Область_печати</vt:lpstr>
      <vt:lpstr>'СВОД-2027'!Область_печати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2024-10-21T11:36:23Z</cp:lastPrinted>
  <dcterms:created xsi:type="dcterms:W3CDTF">2019-10-07T06:13:11Z</dcterms:created>
  <dcterms:modified xsi:type="dcterms:W3CDTF">2024-10-21T11:37:57Z</dcterms:modified>
</cp:coreProperties>
</file>