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2135"/>
  </bookViews>
  <sheets>
    <sheet name="5 часть 2025 г." sheetId="4" r:id="rId1"/>
    <sheet name="5 часть 2026 г." sheetId="5" r:id="rId2"/>
    <sheet name="5 часть 2027 г." sheetId="3" r:id="rId3"/>
  </sheets>
  <definedNames>
    <definedName name="_xlnm.Print_Titles" localSheetId="0">'5 часть 2025 г.'!$A:$A</definedName>
    <definedName name="_xlnm.Print_Titles" localSheetId="1">'5 часть 2026 г.'!$A:$A</definedName>
    <definedName name="_xlnm.Print_Titles" localSheetId="2">'5 часть 2027 г.'!$A:$A</definedName>
    <definedName name="_xlnm.Print_Area" localSheetId="0">'5 часть 2025 г.'!$A$1:$O$37</definedName>
    <definedName name="_xlnm.Print_Area" localSheetId="1">'5 часть 2026 г.'!$A$1:$O$37</definedName>
    <definedName name="_xlnm.Print_Area" localSheetId="2">'5 часть 2027 г.'!$A$1:$O$37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4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11"/>
  <c r="K37" i="3" l="1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37" i="5" l="1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M37" l="1"/>
  <c r="H37"/>
  <c r="E37"/>
  <c r="C37"/>
  <c r="B37"/>
  <c r="T36"/>
  <c r="S36"/>
  <c r="R36"/>
  <c r="Q36"/>
  <c r="P36"/>
  <c r="L36"/>
  <c r="T35"/>
  <c r="S35"/>
  <c r="D35"/>
  <c r="F35" s="1"/>
  <c r="L35" s="1"/>
  <c r="N35" s="1"/>
  <c r="O35" s="1"/>
  <c r="P35" s="1"/>
  <c r="T34"/>
  <c r="S34"/>
  <c r="D34"/>
  <c r="F34" s="1"/>
  <c r="L34" s="1"/>
  <c r="N34" s="1"/>
  <c r="O34" s="1"/>
  <c r="P34" s="1"/>
  <c r="T33"/>
  <c r="S33"/>
  <c r="D33"/>
  <c r="F33" s="1"/>
  <c r="T32"/>
  <c r="S32"/>
  <c r="D32"/>
  <c r="F32" s="1"/>
  <c r="L32" s="1"/>
  <c r="N32" s="1"/>
  <c r="O32" s="1"/>
  <c r="P32" s="1"/>
  <c r="T31"/>
  <c r="S31"/>
  <c r="D31"/>
  <c r="F31" s="1"/>
  <c r="T30"/>
  <c r="S30"/>
  <c r="D30"/>
  <c r="F30" s="1"/>
  <c r="L30" s="1"/>
  <c r="N30" s="1"/>
  <c r="O30" s="1"/>
  <c r="P30" s="1"/>
  <c r="T29"/>
  <c r="S29"/>
  <c r="D29"/>
  <c r="F29" s="1"/>
  <c r="L29" s="1"/>
  <c r="N29" s="1"/>
  <c r="O29" s="1"/>
  <c r="P29" s="1"/>
  <c r="T28"/>
  <c r="S28"/>
  <c r="D28"/>
  <c r="F28" s="1"/>
  <c r="L28" s="1"/>
  <c r="N28" s="1"/>
  <c r="O28" s="1"/>
  <c r="P28" s="1"/>
  <c r="T27"/>
  <c r="S27"/>
  <c r="D27"/>
  <c r="F27" s="1"/>
  <c r="T26"/>
  <c r="S26"/>
  <c r="D26"/>
  <c r="F26" s="1"/>
  <c r="L26" s="1"/>
  <c r="N26" s="1"/>
  <c r="O26" s="1"/>
  <c r="P26" s="1"/>
  <c r="T25"/>
  <c r="S25"/>
  <c r="D25"/>
  <c r="F25" s="1"/>
  <c r="T24"/>
  <c r="S24"/>
  <c r="D24"/>
  <c r="F24" s="1"/>
  <c r="L24" s="1"/>
  <c r="N24" s="1"/>
  <c r="O24" s="1"/>
  <c r="P24" s="1"/>
  <c r="T23"/>
  <c r="S23"/>
  <c r="D23"/>
  <c r="F23" s="1"/>
  <c r="T22"/>
  <c r="S22"/>
  <c r="D22"/>
  <c r="F22" s="1"/>
  <c r="L22" s="1"/>
  <c r="N22" s="1"/>
  <c r="O22" s="1"/>
  <c r="P22" s="1"/>
  <c r="T21"/>
  <c r="S21"/>
  <c r="D21"/>
  <c r="F21" s="1"/>
  <c r="L21" s="1"/>
  <c r="N21" s="1"/>
  <c r="O21" s="1"/>
  <c r="P21" s="1"/>
  <c r="T20"/>
  <c r="S20"/>
  <c r="D20"/>
  <c r="F20" s="1"/>
  <c r="L20" s="1"/>
  <c r="N20" s="1"/>
  <c r="O20" s="1"/>
  <c r="P20" s="1"/>
  <c r="R20" s="1"/>
  <c r="T19"/>
  <c r="S19"/>
  <c r="D19"/>
  <c r="F19" s="1"/>
  <c r="T18"/>
  <c r="S18"/>
  <c r="D18"/>
  <c r="F18" s="1"/>
  <c r="L18" s="1"/>
  <c r="N18" s="1"/>
  <c r="O18" s="1"/>
  <c r="P18" s="1"/>
  <c r="T17"/>
  <c r="S17"/>
  <c r="D17"/>
  <c r="F17" s="1"/>
  <c r="L17" s="1"/>
  <c r="N17" s="1"/>
  <c r="O17" s="1"/>
  <c r="P17" s="1"/>
  <c r="Q17" s="1"/>
  <c r="T16"/>
  <c r="S16"/>
  <c r="D16"/>
  <c r="F16" s="1"/>
  <c r="L16" s="1"/>
  <c r="N16" s="1"/>
  <c r="O16" s="1"/>
  <c r="P16" s="1"/>
  <c r="T15"/>
  <c r="S15"/>
  <c r="D15"/>
  <c r="F15" s="1"/>
  <c r="T14"/>
  <c r="S14"/>
  <c r="D14"/>
  <c r="F14" s="1"/>
  <c r="L14" s="1"/>
  <c r="N14" s="1"/>
  <c r="O14" s="1"/>
  <c r="P14" s="1"/>
  <c r="T13"/>
  <c r="S13"/>
  <c r="D13"/>
  <c r="F13" s="1"/>
  <c r="L13" s="1"/>
  <c r="N13" s="1"/>
  <c r="O13" s="1"/>
  <c r="P13" s="1"/>
  <c r="Q13" s="1"/>
  <c r="T12"/>
  <c r="S12"/>
  <c r="D12"/>
  <c r="F12" s="1"/>
  <c r="T11"/>
  <c r="S11"/>
  <c r="D11"/>
  <c r="F11" s="1"/>
  <c r="T37" l="1"/>
  <c r="D37"/>
  <c r="L25"/>
  <c r="N25" s="1"/>
  <c r="O25" s="1"/>
  <c r="P25" s="1"/>
  <c r="Q25" s="1"/>
  <c r="L33"/>
  <c r="N33" s="1"/>
  <c r="O33" s="1"/>
  <c r="P33" s="1"/>
  <c r="R33" s="1"/>
  <c r="L31"/>
  <c r="N31" s="1"/>
  <c r="O31" s="1"/>
  <c r="P31" s="1"/>
  <c r="Q31" s="1"/>
  <c r="F37"/>
  <c r="L15"/>
  <c r="N15" s="1"/>
  <c r="O15" s="1"/>
  <c r="P15" s="1"/>
  <c r="R15" s="1"/>
  <c r="L27"/>
  <c r="N27" s="1"/>
  <c r="O27" s="1"/>
  <c r="P27" s="1"/>
  <c r="Q27" s="1"/>
  <c r="L11"/>
  <c r="N11" s="1"/>
  <c r="L23"/>
  <c r="N23" s="1"/>
  <c r="O23" s="1"/>
  <c r="P23" s="1"/>
  <c r="Q23" s="1"/>
  <c r="R16"/>
  <c r="Q16"/>
  <c r="R14"/>
  <c r="Q14"/>
  <c r="Q21"/>
  <c r="R21"/>
  <c r="R22"/>
  <c r="Q22"/>
  <c r="R18"/>
  <c r="Q18"/>
  <c r="R26"/>
  <c r="Q26"/>
  <c r="R34"/>
  <c r="Q34"/>
  <c r="R13"/>
  <c r="R28"/>
  <c r="Q28"/>
  <c r="Q29"/>
  <c r="R29"/>
  <c r="L12"/>
  <c r="N12" s="1"/>
  <c r="O12" s="1"/>
  <c r="P12" s="1"/>
  <c r="L19"/>
  <c r="N19" s="1"/>
  <c r="O19" s="1"/>
  <c r="P19" s="1"/>
  <c r="Q20"/>
  <c r="R30"/>
  <c r="Q30"/>
  <c r="Q35"/>
  <c r="R35"/>
  <c r="R17"/>
  <c r="R24"/>
  <c r="Q24"/>
  <c r="R25"/>
  <c r="Q32"/>
  <c r="R32"/>
  <c r="S37"/>
  <c r="Q15" l="1"/>
  <c r="R31"/>
  <c r="Q33"/>
  <c r="R27"/>
  <c r="R23"/>
  <c r="R12"/>
  <c r="Q12"/>
  <c r="O11"/>
  <c r="N37"/>
  <c r="Q19"/>
  <c r="R19"/>
  <c r="L37"/>
  <c r="O37" l="1"/>
  <c r="P11"/>
  <c r="P37" l="1"/>
  <c r="R11"/>
  <c r="Q11"/>
  <c r="R37" l="1"/>
  <c r="Q37"/>
  <c r="M37" i="4" l="1"/>
  <c r="H37"/>
  <c r="E37"/>
  <c r="C37"/>
  <c r="B37"/>
  <c r="T36"/>
  <c r="S36"/>
  <c r="P36"/>
  <c r="Q36" s="1"/>
  <c r="L36"/>
  <c r="T35"/>
  <c r="S35"/>
  <c r="D35"/>
  <c r="F35" s="1"/>
  <c r="L35" s="1"/>
  <c r="N35" s="1"/>
  <c r="O35" s="1"/>
  <c r="P35" s="1"/>
  <c r="T34"/>
  <c r="S34"/>
  <c r="D34"/>
  <c r="F34" s="1"/>
  <c r="L34" s="1"/>
  <c r="N34" s="1"/>
  <c r="O34" s="1"/>
  <c r="P34" s="1"/>
  <c r="T33"/>
  <c r="S33"/>
  <c r="D33"/>
  <c r="F33" s="1"/>
  <c r="L33" s="1"/>
  <c r="N33" s="1"/>
  <c r="O33" s="1"/>
  <c r="P33" s="1"/>
  <c r="T32"/>
  <c r="S32"/>
  <c r="D32"/>
  <c r="F32" s="1"/>
  <c r="L32" s="1"/>
  <c r="N32" s="1"/>
  <c r="O32" s="1"/>
  <c r="P32" s="1"/>
  <c r="T31"/>
  <c r="S31"/>
  <c r="D31"/>
  <c r="F31" s="1"/>
  <c r="T30"/>
  <c r="S30"/>
  <c r="D30"/>
  <c r="F30" s="1"/>
  <c r="L30" s="1"/>
  <c r="N30" s="1"/>
  <c r="O30" s="1"/>
  <c r="P30" s="1"/>
  <c r="T29"/>
  <c r="S29"/>
  <c r="D29"/>
  <c r="F29" s="1"/>
  <c r="L29" s="1"/>
  <c r="N29" s="1"/>
  <c r="O29" s="1"/>
  <c r="P29" s="1"/>
  <c r="T28"/>
  <c r="S28"/>
  <c r="D28"/>
  <c r="F28" s="1"/>
  <c r="L28" s="1"/>
  <c r="N28" s="1"/>
  <c r="O28" s="1"/>
  <c r="P28" s="1"/>
  <c r="T27"/>
  <c r="S27"/>
  <c r="D27"/>
  <c r="F27" s="1"/>
  <c r="L27" s="1"/>
  <c r="N27" s="1"/>
  <c r="O27" s="1"/>
  <c r="P27" s="1"/>
  <c r="T26"/>
  <c r="S26"/>
  <c r="D26"/>
  <c r="F26" s="1"/>
  <c r="L26" s="1"/>
  <c r="N26" s="1"/>
  <c r="O26" s="1"/>
  <c r="P26" s="1"/>
  <c r="T25"/>
  <c r="S25"/>
  <c r="D25"/>
  <c r="F25" s="1"/>
  <c r="L25" s="1"/>
  <c r="N25" s="1"/>
  <c r="O25" s="1"/>
  <c r="P25" s="1"/>
  <c r="Q25" s="1"/>
  <c r="T24"/>
  <c r="S24"/>
  <c r="D24"/>
  <c r="F24" s="1"/>
  <c r="L24" s="1"/>
  <c r="N24" s="1"/>
  <c r="O24" s="1"/>
  <c r="P24" s="1"/>
  <c r="T23"/>
  <c r="S23"/>
  <c r="D23"/>
  <c r="F23" s="1"/>
  <c r="L23" s="1"/>
  <c r="N23" s="1"/>
  <c r="O23" s="1"/>
  <c r="P23" s="1"/>
  <c r="T22"/>
  <c r="S22"/>
  <c r="D22"/>
  <c r="F22" s="1"/>
  <c r="L22" s="1"/>
  <c r="N22" s="1"/>
  <c r="O22" s="1"/>
  <c r="P22" s="1"/>
  <c r="T21"/>
  <c r="S21"/>
  <c r="D21"/>
  <c r="F21" s="1"/>
  <c r="L21" s="1"/>
  <c r="N21" s="1"/>
  <c r="O21" s="1"/>
  <c r="P21" s="1"/>
  <c r="Q21" s="1"/>
  <c r="T20"/>
  <c r="S20"/>
  <c r="D20"/>
  <c r="F20" s="1"/>
  <c r="L20" s="1"/>
  <c r="N20" s="1"/>
  <c r="O20" s="1"/>
  <c r="P20" s="1"/>
  <c r="T19"/>
  <c r="S19"/>
  <c r="D19"/>
  <c r="F19" s="1"/>
  <c r="L19" s="1"/>
  <c r="N19" s="1"/>
  <c r="O19" s="1"/>
  <c r="P19" s="1"/>
  <c r="T18"/>
  <c r="S18"/>
  <c r="D18"/>
  <c r="F18" s="1"/>
  <c r="L18" s="1"/>
  <c r="N18" s="1"/>
  <c r="O18" s="1"/>
  <c r="P18" s="1"/>
  <c r="T17"/>
  <c r="S17"/>
  <c r="D17"/>
  <c r="F17" s="1"/>
  <c r="L17" s="1"/>
  <c r="N17" s="1"/>
  <c r="O17" s="1"/>
  <c r="P17" s="1"/>
  <c r="Q17" s="1"/>
  <c r="T16"/>
  <c r="S16"/>
  <c r="D16"/>
  <c r="F16" s="1"/>
  <c r="L16" s="1"/>
  <c r="N16" s="1"/>
  <c r="O16" s="1"/>
  <c r="P16" s="1"/>
  <c r="T15"/>
  <c r="S15"/>
  <c r="D15"/>
  <c r="F15" s="1"/>
  <c r="L15" s="1"/>
  <c r="N15" s="1"/>
  <c r="O15" s="1"/>
  <c r="P15" s="1"/>
  <c r="T14"/>
  <c r="S14"/>
  <c r="D14"/>
  <c r="F14" s="1"/>
  <c r="L14" s="1"/>
  <c r="N14" s="1"/>
  <c r="O14" s="1"/>
  <c r="P14" s="1"/>
  <c r="T13"/>
  <c r="S13"/>
  <c r="D13"/>
  <c r="F13" s="1"/>
  <c r="L13" s="1"/>
  <c r="N13" s="1"/>
  <c r="O13" s="1"/>
  <c r="P13" s="1"/>
  <c r="Q13" s="1"/>
  <c r="T12"/>
  <c r="S12"/>
  <c r="D12"/>
  <c r="F12" s="1"/>
  <c r="L12" s="1"/>
  <c r="N12" s="1"/>
  <c r="O12" s="1"/>
  <c r="P12" s="1"/>
  <c r="T11"/>
  <c r="S11"/>
  <c r="F11"/>
  <c r="L11" s="1"/>
  <c r="D11"/>
  <c r="R36" l="1"/>
  <c r="L31"/>
  <c r="N31" s="1"/>
  <c r="O31" s="1"/>
  <c r="P31" s="1"/>
  <c r="R31" s="1"/>
  <c r="T37"/>
  <c r="F37"/>
  <c r="R12"/>
  <c r="Q12"/>
  <c r="R24"/>
  <c r="Q24"/>
  <c r="Q23"/>
  <c r="R23"/>
  <c r="R16"/>
  <c r="Q16"/>
  <c r="R15"/>
  <c r="Q15"/>
  <c r="R20"/>
  <c r="Q20"/>
  <c r="R19"/>
  <c r="Q19"/>
  <c r="R18"/>
  <c r="Q18"/>
  <c r="R22"/>
  <c r="Q22"/>
  <c r="R26"/>
  <c r="Q26"/>
  <c r="Q29"/>
  <c r="R29"/>
  <c r="N11"/>
  <c r="L37"/>
  <c r="R27"/>
  <c r="Q27"/>
  <c r="R30"/>
  <c r="Q30"/>
  <c r="R35"/>
  <c r="Q35"/>
  <c r="R13"/>
  <c r="R17"/>
  <c r="R21"/>
  <c r="R25"/>
  <c r="R32"/>
  <c r="Q32"/>
  <c r="R33"/>
  <c r="Q33"/>
  <c r="Q31"/>
  <c r="R34"/>
  <c r="Q34"/>
  <c r="R14"/>
  <c r="Q14"/>
  <c r="Q28"/>
  <c r="R28"/>
  <c r="S37"/>
  <c r="D37"/>
  <c r="H37" i="3"/>
  <c r="D11"/>
  <c r="N37" i="4" l="1"/>
  <c r="O11"/>
  <c r="D35" i="3"/>
  <c r="F35" s="1"/>
  <c r="D34"/>
  <c r="F34" s="1"/>
  <c r="D33"/>
  <c r="F33" s="1"/>
  <c r="D32"/>
  <c r="F32" s="1"/>
  <c r="D31"/>
  <c r="F31" s="1"/>
  <c r="D30"/>
  <c r="F30" s="1"/>
  <c r="D29"/>
  <c r="F29" s="1"/>
  <c r="D28"/>
  <c r="F28" s="1"/>
  <c r="D27"/>
  <c r="F27" s="1"/>
  <c r="D26"/>
  <c r="F26" s="1"/>
  <c r="D25"/>
  <c r="F25" s="1"/>
  <c r="D24"/>
  <c r="F24" s="1"/>
  <c r="D23"/>
  <c r="F23" s="1"/>
  <c r="D22"/>
  <c r="F22" s="1"/>
  <c r="D21"/>
  <c r="F21" s="1"/>
  <c r="D20"/>
  <c r="F20" s="1"/>
  <c r="D19"/>
  <c r="F19" s="1"/>
  <c r="D18"/>
  <c r="F18" s="1"/>
  <c r="D17"/>
  <c r="F17" s="1"/>
  <c r="D16"/>
  <c r="F16" s="1"/>
  <c r="D15"/>
  <c r="F15" s="1"/>
  <c r="D14"/>
  <c r="F14" s="1"/>
  <c r="D13"/>
  <c r="F13" s="1"/>
  <c r="D12"/>
  <c r="F12" s="1"/>
  <c r="F11"/>
  <c r="L11" s="1"/>
  <c r="O37" i="4" l="1"/>
  <c r="P11"/>
  <c r="N11" i="3"/>
  <c r="O11" s="1"/>
  <c r="R11" i="4" l="1"/>
  <c r="P37"/>
  <c r="Q11"/>
  <c r="S12" i="3"/>
  <c r="T12"/>
  <c r="S13"/>
  <c r="T13"/>
  <c r="S14"/>
  <c r="T14"/>
  <c r="S15"/>
  <c r="T15"/>
  <c r="S16"/>
  <c r="T16"/>
  <c r="S17"/>
  <c r="T17"/>
  <c r="S18"/>
  <c r="T18"/>
  <c r="S19"/>
  <c r="T19"/>
  <c r="S20"/>
  <c r="T20"/>
  <c r="S21"/>
  <c r="T21"/>
  <c r="S22"/>
  <c r="T22"/>
  <c r="S23"/>
  <c r="T23"/>
  <c r="S24"/>
  <c r="T24"/>
  <c r="S25"/>
  <c r="T25"/>
  <c r="S26"/>
  <c r="T26"/>
  <c r="S27"/>
  <c r="T27"/>
  <c r="S28"/>
  <c r="T28"/>
  <c r="S29"/>
  <c r="T29"/>
  <c r="S30"/>
  <c r="T30"/>
  <c r="S31"/>
  <c r="T31"/>
  <c r="S32"/>
  <c r="T32"/>
  <c r="S33"/>
  <c r="T33"/>
  <c r="S34"/>
  <c r="T34"/>
  <c r="S35"/>
  <c r="T35"/>
  <c r="S36"/>
  <c r="T36"/>
  <c r="T11"/>
  <c r="S11"/>
  <c r="R37" i="4" l="1"/>
  <c r="Q37"/>
  <c r="M37" i="3"/>
  <c r="E37"/>
  <c r="C37"/>
  <c r="B37"/>
  <c r="L33"/>
  <c r="L32"/>
  <c r="L30"/>
  <c r="N30" s="1"/>
  <c r="O30" s="1"/>
  <c r="P30" s="1"/>
  <c r="R30" s="1"/>
  <c r="L29"/>
  <c r="N29" l="1"/>
  <c r="N32"/>
  <c r="N33"/>
  <c r="T37"/>
  <c r="S37"/>
  <c r="Q30"/>
  <c r="L12"/>
  <c r="N12" s="1"/>
  <c r="O12" s="1"/>
  <c r="L19"/>
  <c r="N19" s="1"/>
  <c r="O19" s="1"/>
  <c r="L34"/>
  <c r="N34" s="1"/>
  <c r="O34" s="1"/>
  <c r="L23"/>
  <c r="N23" s="1"/>
  <c r="O23" s="1"/>
  <c r="L14"/>
  <c r="N14" s="1"/>
  <c r="L16"/>
  <c r="N16" s="1"/>
  <c r="L18"/>
  <c r="N18" s="1"/>
  <c r="O18" s="1"/>
  <c r="L22"/>
  <c r="N22" s="1"/>
  <c r="O22" s="1"/>
  <c r="L15"/>
  <c r="N15" s="1"/>
  <c r="O15" s="1"/>
  <c r="L26"/>
  <c r="N26" s="1"/>
  <c r="L28"/>
  <c r="N28" s="1"/>
  <c r="O28" s="1"/>
  <c r="L36"/>
  <c r="L17"/>
  <c r="N17" s="1"/>
  <c r="O17" s="1"/>
  <c r="L21"/>
  <c r="N21" s="1"/>
  <c r="O21" s="1"/>
  <c r="L25"/>
  <c r="N25" s="1"/>
  <c r="O25" s="1"/>
  <c r="L27"/>
  <c r="N27" s="1"/>
  <c r="O27" s="1"/>
  <c r="L35"/>
  <c r="N35" s="1"/>
  <c r="O35" s="1"/>
  <c r="D37"/>
  <c r="P11"/>
  <c r="Q11" s="1"/>
  <c r="L13"/>
  <c r="N13" s="1"/>
  <c r="O13" s="1"/>
  <c r="L20"/>
  <c r="N20" s="1"/>
  <c r="O20" s="1"/>
  <c r="L24"/>
  <c r="N24" s="1"/>
  <c r="O24" s="1"/>
  <c r="L31"/>
  <c r="N31" s="1"/>
  <c r="O26" l="1"/>
  <c r="P26" s="1"/>
  <c r="O16"/>
  <c r="P16" s="1"/>
  <c r="O14"/>
  <c r="P14" s="1"/>
  <c r="O32"/>
  <c r="P32" s="1"/>
  <c r="R32" s="1"/>
  <c r="O33"/>
  <c r="P33" s="1"/>
  <c r="O31"/>
  <c r="P31" s="1"/>
  <c r="R31" s="1"/>
  <c r="O29"/>
  <c r="P29" s="1"/>
  <c r="P24"/>
  <c r="P21"/>
  <c r="P20"/>
  <c r="Q20" s="1"/>
  <c r="P17"/>
  <c r="P12"/>
  <c r="Q12" s="1"/>
  <c r="P13"/>
  <c r="P27"/>
  <c r="Q27" s="1"/>
  <c r="P22"/>
  <c r="P23"/>
  <c r="R23" s="1"/>
  <c r="R11"/>
  <c r="P35"/>
  <c r="P15"/>
  <c r="P25"/>
  <c r="P28"/>
  <c r="R28" s="1"/>
  <c r="P18"/>
  <c r="P34"/>
  <c r="R34" s="1"/>
  <c r="P19"/>
  <c r="F37"/>
  <c r="Q32" l="1"/>
  <c r="R16"/>
  <c r="Q16"/>
  <c r="R14"/>
  <c r="Q14"/>
  <c r="R33"/>
  <c r="Q33"/>
  <c r="Q29"/>
  <c r="R29"/>
  <c r="R26"/>
  <c r="Q26"/>
  <c r="Q31"/>
  <c r="R15"/>
  <c r="Q15"/>
  <c r="Q24"/>
  <c r="R24"/>
  <c r="Q28"/>
  <c r="Q19"/>
  <c r="R19"/>
  <c r="Q35"/>
  <c r="R35"/>
  <c r="Q25"/>
  <c r="R25"/>
  <c r="R21"/>
  <c r="Q21"/>
  <c r="R13"/>
  <c r="Q13"/>
  <c r="R22"/>
  <c r="Q22"/>
  <c r="Q18"/>
  <c r="R18"/>
  <c r="Q17"/>
  <c r="R17"/>
  <c r="R27"/>
  <c r="Q34"/>
  <c r="R12"/>
  <c r="Q23"/>
  <c r="R20"/>
  <c r="L37"/>
  <c r="O37" l="1"/>
  <c r="P36"/>
  <c r="N37"/>
  <c r="Q36" l="1"/>
  <c r="R36"/>
  <c r="P37"/>
  <c r="R37" l="1"/>
  <c r="Q37"/>
</calcChain>
</file>

<file path=xl/sharedStrings.xml><?xml version="1.0" encoding="utf-8"?>
<sst xmlns="http://schemas.openxmlformats.org/spreadsheetml/2006/main" count="231" uniqueCount="91">
  <si>
    <t>Вельский р-он</t>
  </si>
  <si>
    <t>Верхнетоемский р-он</t>
  </si>
  <si>
    <t>Вилегодский р-он</t>
  </si>
  <si>
    <t>Виноградовский р-он</t>
  </si>
  <si>
    <t>Каргопольский р-он</t>
  </si>
  <si>
    <t>Коношский р-он</t>
  </si>
  <si>
    <t>Котласский р-он</t>
  </si>
  <si>
    <t>Красноборский р-он</t>
  </si>
  <si>
    <t>Ленский р-он</t>
  </si>
  <si>
    <t>Лешуконский р-он</t>
  </si>
  <si>
    <t>Мезенский р-он</t>
  </si>
  <si>
    <t>Няндомский р-он</t>
  </si>
  <si>
    <t>Онежский р-он</t>
  </si>
  <si>
    <t>Пинежский р-он</t>
  </si>
  <si>
    <t>Плесецкий р-он</t>
  </si>
  <si>
    <t>Приморский р-он</t>
  </si>
  <si>
    <t>Устьянский р-он</t>
  </si>
  <si>
    <t>Холмогорский р-он</t>
  </si>
  <si>
    <t>Шенкурский р-он</t>
  </si>
  <si>
    <t>г.Архангельск</t>
  </si>
  <si>
    <t>г.Северодвинск</t>
  </si>
  <si>
    <t>г.Котлас</t>
  </si>
  <si>
    <t>г.Новодвинск</t>
  </si>
  <si>
    <t>г.Коряжма</t>
  </si>
  <si>
    <t>Мирный</t>
  </si>
  <si>
    <t>Н.Земля</t>
  </si>
  <si>
    <t>Итого по районам</t>
  </si>
  <si>
    <t>Наименование муниципального образования</t>
  </si>
  <si>
    <t>W</t>
  </si>
  <si>
    <t>Zmv</t>
  </si>
  <si>
    <t>Кmv</t>
  </si>
  <si>
    <t>Чvo</t>
  </si>
  <si>
    <t>Чmv</t>
  </si>
  <si>
    <t>Формулы</t>
  </si>
  <si>
    <t xml:space="preserve">W
Кmv = ------------
     Zmv
</t>
  </si>
  <si>
    <t xml:space="preserve">            Чvo 
Чmv = ------------
              Кmv
</t>
  </si>
  <si>
    <t>R</t>
  </si>
  <si>
    <t xml:space="preserve">Районный коэффициент для районов Крайнего Севера  и для местностей, приравненных к районам Крайнего Севера
</t>
  </si>
  <si>
    <t>Количество месяцев в году</t>
  </si>
  <si>
    <t>rd</t>
  </si>
  <si>
    <t>cd</t>
  </si>
  <si>
    <t xml:space="preserve">Коэффициент отчислений страховых взносов в Пенсионный фонд РФ, Фонд социального страхования РФ и ФФОМС
</t>
  </si>
  <si>
    <t>K</t>
  </si>
  <si>
    <t>Pmrot</t>
  </si>
  <si>
    <t>Pmrot = Чmv x R x rd x 12 x cd x k</t>
  </si>
  <si>
    <t>Vmv</t>
  </si>
  <si>
    <t>М</t>
  </si>
  <si>
    <t>М = Pmrot – Vmv</t>
  </si>
  <si>
    <t>Справочно</t>
  </si>
  <si>
    <t>Буквенный код, применяемый в методике расчета</t>
  </si>
  <si>
    <t>22=8-6</t>
  </si>
  <si>
    <t>23=8/6</t>
  </si>
  <si>
    <t>если М&gt; 0</t>
  </si>
  <si>
    <t>Потребность на повышение минимального размера оплаты труда младших воспитателей и помощников воспитателей, рублей</t>
  </si>
  <si>
    <t>Необходимый объем средств на повышение минимального размера оплаты труда младших воспитателей и помощников воспитателей, рублей</t>
  </si>
  <si>
    <t>Всего расходы на оплату труда младших воспитателей и помощников воспитателей, согласно методике расчета с до уровня МРОТ, рублей</t>
  </si>
  <si>
    <t xml:space="preserve">Отклонения уровня расходов 2020 года от 2019 года,  рублей </t>
  </si>
  <si>
    <t xml:space="preserve">Коэффициент отклонения расходов 2020 года к 2019 году, % </t>
  </si>
  <si>
    <t>Изменение численности детей в ДОУ 2020 года к 2019 году, человек</t>
  </si>
  <si>
    <t xml:space="preserve">Коэффициент отклонения численности детей в ДОУ 2020  к 2019 году, % </t>
  </si>
  <si>
    <t>Часть 5</t>
  </si>
  <si>
    <t>6=5/4</t>
  </si>
  <si>
    <t>12=6*7*8*9*10*11</t>
  </si>
  <si>
    <t>14=12-13</t>
  </si>
  <si>
    <t>4=2/3</t>
  </si>
  <si>
    <t>Прогнозируемая среднегодовая численность воспитанников, обучающихся по программам дошкольного образования на 2024 год, чел.</t>
  </si>
  <si>
    <t xml:space="preserve">Расчет на повышение минимального размера оплаты труда младших воспитателей и помощников воспитателей, непосредственно обеспечивающих образовательную деятельность по программам дошкольного образования в дошкольной образовательной организации или общеобразовательной организации на 2025 год
</t>
  </si>
  <si>
    <t xml:space="preserve">Прогнозируемая среднегодовая численность младших воспитателей и помощников воспитателей на 2025  год, чел. </t>
  </si>
  <si>
    <t>Минимальный размер оплаты труда согласно проекту приказа  Минтруда РФ на 2025 год</t>
  </si>
  <si>
    <t>Объем расходов на оплату труда младших воспитателей, помощников воспитателей, учтенный в субвенции согласно методике расчета  на 2025 год, рублей</t>
  </si>
  <si>
    <t>Прогнозируемая среднегодовая численность воспитанников, обучающихся по программам дошкольного образования на 2026 год, чел.</t>
  </si>
  <si>
    <t xml:space="preserve">Прогнозируемая среднегодовая численность младших воспитателей и помощников воспитателей на 2026  год, чел. </t>
  </si>
  <si>
    <t>Расчетный фонд на повышение минимального размера оплаты труда младших воспитателей и помощников воспитателей, рублей</t>
  </si>
  <si>
    <t>Необходимый дополнительный объем средств на повышение минимального размера оплаты труда младших воспитателей и помощников воспитателей, рублей</t>
  </si>
  <si>
    <r>
      <t>Необходимый объем средств на повышение минимального размера оплаты труда младших воспитателей и помощников воспитателей</t>
    </r>
    <r>
      <rPr>
        <i/>
        <sz val="8"/>
        <rFont val="Arial"/>
        <family val="2"/>
        <charset val="204"/>
      </rPr>
      <t>, с учетом округлений рублей</t>
    </r>
  </si>
  <si>
    <t>Среднесписочная численность младших  воспитателей по форме ЗП-Образование на 1 апреля года, предшествующего очередному финансовому году (на 01.04.2024, чел.)</t>
  </si>
  <si>
    <t xml:space="preserve">Коэффициент соотношения мл.воспитателей к численности воспитанников в 2024 году,                             
</t>
  </si>
  <si>
    <t xml:space="preserve">Расчет на повышение минимального размера оплаты труда младших воспитателей и помощников воспитателей, непосредственно обеспечивающих образовательную деятельность по программам дошкольного образования в дошкольной образовательной организации или общеобразовательной организации на 2026 год
</t>
  </si>
  <si>
    <t xml:space="preserve">Коэффициент  индексации окладов с 1 октября  2025 года на 4 % , 2026 -4%, </t>
  </si>
  <si>
    <t>Объем расходов на оплату труда младших воспитателей, помощников воспитателей, учтенный в субвенции согласно методике расчета  на 2026 год, рублей</t>
  </si>
  <si>
    <t xml:space="preserve">Расчет на повышение минимального размера оплаты труда младших воспитателей и помощников воспитателей, непосредственно обеспечивающих образовательную деятельность по программам дошкольного образования в дошкольной образовательной организации или общеобразовательной организации на 2027 год
</t>
  </si>
  <si>
    <t>Коэффициент  индексации окладов с 1 октября  2025 года на 4 % , 2026 -4%, 2027 -4%</t>
  </si>
  <si>
    <t>Прогнозируемая среднегодовая численность воспитанников, обучающихся по программам дошкольного образования на 2027 год, чел.</t>
  </si>
  <si>
    <t>Объем расходов на оплату труда младших воспитателей, помощников воспитателей, учтенный в субвенции согласно методике расчета  на 2027 год, рублей</t>
  </si>
  <si>
    <t>Прогнозируемая среднегодовая численность воспитанников, обучающихся по программам дошкольного образования на 2025 год, чел.</t>
  </si>
  <si>
    <t>Коэффициент  индексации окладов 2025 -4% С  1 ОКТЯБРЯ</t>
  </si>
  <si>
    <t xml:space="preserve">Прогнозируемая среднегодовая численность младших воспитателей и помощников воспитателей на 2027 год, чел. </t>
  </si>
  <si>
    <t>Минимальный размер оплаты труда согласно проекту приказа  Минтруда РФ на 2026 год</t>
  </si>
  <si>
    <t>Минимальный размер оплаты труда согласно проекту приказа  Минтруда РФ на 2027 год</t>
  </si>
  <si>
    <r>
      <t>Необходимый объем средств на повышение минимального размера оплаты труда младших воспитателей и помощников воспитателей,</t>
    </r>
    <r>
      <rPr>
        <i/>
        <sz val="8"/>
        <rFont val="Arial"/>
        <family val="2"/>
        <charset val="204"/>
      </rPr>
      <t xml:space="preserve"> с учетом округлений, рублей</t>
    </r>
  </si>
  <si>
    <t>Необходимый объем средств на повышение минимального размера оплаты труда младших воспитателей и помощников воспитателей, с учетом округлений рублей</t>
  </si>
</sst>
</file>

<file path=xl/styles.xml><?xml version="1.0" encoding="utf-8"?>
<styleSheet xmlns="http://schemas.openxmlformats.org/spreadsheetml/2006/main">
  <numFmts count="9">
    <numFmt numFmtId="164" formatCode="_(* #,##0.00_);_(* \(#,##0.00\);_(* &quot;-&quot;??_);_(@_)"/>
    <numFmt numFmtId="165" formatCode="_(* #,##0.0_);_(* \(#,##0.0\);_(* &quot;-&quot;??_);_(@_)"/>
    <numFmt numFmtId="166" formatCode="#,##0.0"/>
    <numFmt numFmtId="167" formatCode="_-* #,##0.0\ _₽_-;\-* #,##0.0\ _₽_-;_-* &quot;-&quot;?\ _₽_-;_-@_-"/>
    <numFmt numFmtId="168" formatCode="_(* #,##0.000_);_(* \(#,##0.000\);_(* &quot;-&quot;??_);_(@_)"/>
    <numFmt numFmtId="169" formatCode="_(* #,##0.0000_);_(* \(#,##0.0000\);_(* &quot;-&quot;??_);_(@_)"/>
    <numFmt numFmtId="170" formatCode="0.0%"/>
    <numFmt numFmtId="171" formatCode="0.000"/>
    <numFmt numFmtId="172" formatCode="0.0000"/>
  </numFmts>
  <fonts count="13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9" fontId="11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165" fontId="5" fillId="2" borderId="2" xfId="0" applyNumberFormat="1" applyFont="1" applyFill="1" applyBorder="1"/>
    <xf numFmtId="167" fontId="0" fillId="0" borderId="0" xfId="0" applyNumberFormat="1"/>
    <xf numFmtId="166" fontId="7" fillId="2" borderId="2" xfId="3" applyNumberFormat="1" applyFont="1" applyFill="1" applyBorder="1" applyAlignment="1">
      <alignment horizontal="left" vertical="center" wrapText="1"/>
    </xf>
    <xf numFmtId="165" fontId="8" fillId="2" borderId="2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/>
    <xf numFmtId="168" fontId="5" fillId="2" borderId="2" xfId="0" applyNumberFormat="1" applyFont="1" applyFill="1" applyBorder="1"/>
    <xf numFmtId="169" fontId="5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1" fillId="2" borderId="0" xfId="0" applyFont="1" applyFill="1"/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166" fontId="5" fillId="0" borderId="2" xfId="0" applyNumberFormat="1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/>
    <xf numFmtId="0" fontId="0" fillId="0" borderId="8" xfId="0" applyBorder="1"/>
    <xf numFmtId="0" fontId="3" fillId="2" borderId="0" xfId="0" applyFont="1" applyFill="1" applyBorder="1" applyAlignment="1">
      <alignment horizontal="center" vertical="center" wrapText="1"/>
    </xf>
    <xf numFmtId="170" fontId="2" fillId="0" borderId="2" xfId="4" applyNumberFormat="1" applyFont="1" applyBorder="1" applyAlignment="1">
      <alignment horizontal="center"/>
    </xf>
    <xf numFmtId="170" fontId="1" fillId="0" borderId="2" xfId="4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ill="1"/>
    <xf numFmtId="164" fontId="5" fillId="2" borderId="2" xfId="1" applyFont="1" applyFill="1" applyBorder="1"/>
    <xf numFmtId="164" fontId="5" fillId="2" borderId="2" xfId="0" applyNumberFormat="1" applyFont="1" applyFill="1" applyBorder="1"/>
    <xf numFmtId="164" fontId="8" fillId="2" borderId="2" xfId="1" applyFont="1" applyFill="1" applyBorder="1" applyAlignment="1">
      <alignment horizontal="center" vertical="center"/>
    </xf>
    <xf numFmtId="164" fontId="8" fillId="0" borderId="2" xfId="1" applyFont="1" applyFill="1" applyBorder="1" applyAlignment="1">
      <alignment horizontal="center" vertical="center"/>
    </xf>
    <xf numFmtId="168" fontId="8" fillId="2" borderId="2" xfId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1" fontId="5" fillId="0" borderId="2" xfId="0" applyNumberFormat="1" applyFont="1" applyBorder="1"/>
    <xf numFmtId="171" fontId="8" fillId="0" borderId="2" xfId="0" applyNumberFormat="1" applyFont="1" applyBorder="1"/>
    <xf numFmtId="172" fontId="5" fillId="0" borderId="2" xfId="0" applyNumberFormat="1" applyFont="1" applyBorder="1"/>
    <xf numFmtId="172" fontId="8" fillId="0" borderId="2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2" xfId="2"/>
    <cellStyle name="Обычный_Субвенции 2005" xfId="3"/>
    <cellStyle name="Процентный" xfId="4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U38"/>
  <sheetViews>
    <sheetView tabSelected="1" view="pageBreakPreview" zoomScale="93" zoomScaleNormal="90" zoomScaleSheetLayoutView="93" workbookViewId="0">
      <pane xSplit="1" ySplit="10" topLeftCell="B11" activePane="bottomRight" state="frozen"/>
      <selection pane="topRight" activeCell="B1" sqref="B1"/>
      <selection pane="bottomLeft" activeCell="A9" sqref="A9"/>
      <selection pane="bottomRight" activeCell="O10" sqref="O10"/>
    </sheetView>
  </sheetViews>
  <sheetFormatPr defaultRowHeight="12.75"/>
  <cols>
    <col min="1" max="1" width="16.85546875" customWidth="1"/>
    <col min="2" max="2" width="14.28515625" customWidth="1"/>
    <col min="3" max="3" width="13.140625" customWidth="1"/>
    <col min="4" max="4" width="12.5703125" customWidth="1"/>
    <col min="5" max="5" width="13.140625" customWidth="1"/>
    <col min="6" max="6" width="13" customWidth="1"/>
    <col min="7" max="7" width="12.5703125" customWidth="1"/>
    <col min="8" max="8" width="11.5703125" customWidth="1"/>
    <col min="9" max="9" width="10.42578125" customWidth="1"/>
    <col min="10" max="10" width="12.28515625" customWidth="1"/>
    <col min="11" max="11" width="12.5703125" customWidth="1"/>
    <col min="12" max="12" width="16.7109375" customWidth="1"/>
    <col min="13" max="13" width="15.5703125" style="20" customWidth="1"/>
    <col min="14" max="14" width="15.5703125" customWidth="1"/>
    <col min="15" max="15" width="15.140625" style="40" customWidth="1"/>
    <col min="16" max="16" width="15.85546875" hidden="1" customWidth="1"/>
    <col min="17" max="18" width="13.5703125" hidden="1" customWidth="1"/>
    <col min="19" max="19" width="11.42578125" hidden="1" customWidth="1"/>
    <col min="20" max="20" width="12.42578125" style="24" hidden="1" customWidth="1"/>
    <col min="21" max="21" width="27" hidden="1" customWidth="1"/>
    <col min="22" max="22" width="33.85546875" customWidth="1"/>
    <col min="23" max="23" width="29.140625" customWidth="1"/>
    <col min="24" max="24" width="18.140625" customWidth="1"/>
  </cols>
  <sheetData>
    <row r="1" spans="1:20" ht="50.25" customHeight="1">
      <c r="B1" s="59" t="s">
        <v>66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1"/>
      <c r="P1" s="1"/>
      <c r="Q1" s="1"/>
      <c r="R1" s="1"/>
      <c r="S1" s="1"/>
      <c r="T1" s="1"/>
    </row>
    <row r="2" spans="1:20">
      <c r="A2" s="29" t="s">
        <v>60</v>
      </c>
    </row>
    <row r="3" spans="1:20" ht="40.5" hidden="1" customHeight="1">
      <c r="A3" s="60" t="s">
        <v>27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30"/>
      <c r="Q3" s="30"/>
      <c r="R3" s="30"/>
      <c r="S3" s="30"/>
      <c r="T3" s="25"/>
    </row>
    <row r="4" spans="1:20" ht="25.5" customHeight="1">
      <c r="A4" s="61"/>
      <c r="B4" s="62" t="s">
        <v>75</v>
      </c>
      <c r="C4" s="53" t="s">
        <v>65</v>
      </c>
      <c r="D4" s="53" t="s">
        <v>76</v>
      </c>
      <c r="E4" s="53" t="s">
        <v>84</v>
      </c>
      <c r="F4" s="62" t="s">
        <v>67</v>
      </c>
      <c r="G4" s="62" t="s">
        <v>68</v>
      </c>
      <c r="H4" s="53" t="s">
        <v>37</v>
      </c>
      <c r="I4" s="53" t="s">
        <v>38</v>
      </c>
      <c r="J4" s="53" t="s">
        <v>41</v>
      </c>
      <c r="K4" s="53" t="s">
        <v>85</v>
      </c>
      <c r="L4" s="53" t="s">
        <v>53</v>
      </c>
      <c r="M4" s="63" t="s">
        <v>69</v>
      </c>
      <c r="N4" s="53" t="s">
        <v>54</v>
      </c>
      <c r="O4" s="53" t="s">
        <v>89</v>
      </c>
      <c r="P4" s="56" t="s">
        <v>48</v>
      </c>
      <c r="Q4" s="57"/>
      <c r="R4" s="57"/>
      <c r="S4" s="57"/>
      <c r="T4" s="58"/>
    </row>
    <row r="5" spans="1:20" ht="12.75" customHeight="1">
      <c r="A5" s="61"/>
      <c r="B5" s="62"/>
      <c r="C5" s="54"/>
      <c r="D5" s="54"/>
      <c r="E5" s="54"/>
      <c r="F5" s="62"/>
      <c r="G5" s="62"/>
      <c r="H5" s="54"/>
      <c r="I5" s="54"/>
      <c r="J5" s="54"/>
      <c r="K5" s="54"/>
      <c r="L5" s="54"/>
      <c r="M5" s="63"/>
      <c r="N5" s="54"/>
      <c r="O5" s="54"/>
      <c r="P5" s="53" t="s">
        <v>55</v>
      </c>
      <c r="Q5" s="53" t="s">
        <v>56</v>
      </c>
      <c r="R5" s="53" t="s">
        <v>57</v>
      </c>
      <c r="S5" s="53" t="s">
        <v>58</v>
      </c>
      <c r="T5" s="53" t="s">
        <v>59</v>
      </c>
    </row>
    <row r="6" spans="1:20" ht="12.75" customHeight="1">
      <c r="A6" s="61"/>
      <c r="B6" s="62"/>
      <c r="C6" s="54"/>
      <c r="D6" s="54"/>
      <c r="E6" s="54"/>
      <c r="F6" s="62"/>
      <c r="G6" s="62"/>
      <c r="H6" s="54"/>
      <c r="I6" s="54"/>
      <c r="J6" s="54"/>
      <c r="K6" s="54"/>
      <c r="L6" s="54"/>
      <c r="M6" s="63"/>
      <c r="N6" s="54"/>
      <c r="O6" s="54"/>
      <c r="P6" s="54"/>
      <c r="Q6" s="54"/>
      <c r="R6" s="54"/>
      <c r="S6" s="54"/>
      <c r="T6" s="54"/>
    </row>
    <row r="7" spans="1:20" ht="101.25" customHeight="1">
      <c r="A7" s="61"/>
      <c r="B7" s="62"/>
      <c r="C7" s="55"/>
      <c r="D7" s="55"/>
      <c r="E7" s="55"/>
      <c r="F7" s="62"/>
      <c r="G7" s="62"/>
      <c r="H7" s="55"/>
      <c r="I7" s="55"/>
      <c r="J7" s="55"/>
      <c r="K7" s="55"/>
      <c r="L7" s="55"/>
      <c r="M7" s="63"/>
      <c r="N7" s="55"/>
      <c r="O7" s="55"/>
      <c r="P7" s="55"/>
      <c r="Q7" s="55"/>
      <c r="R7" s="55"/>
      <c r="S7" s="55"/>
      <c r="T7" s="55"/>
    </row>
    <row r="8" spans="1:20" ht="36" hidden="1" customHeight="1">
      <c r="A8" s="13" t="s">
        <v>33</v>
      </c>
      <c r="B8" s="47"/>
      <c r="C8" s="38"/>
      <c r="D8" s="46" t="s">
        <v>34</v>
      </c>
      <c r="E8" s="46"/>
      <c r="F8" s="47" t="s">
        <v>35</v>
      </c>
      <c r="G8" s="47"/>
      <c r="H8" s="47"/>
      <c r="I8" s="47"/>
      <c r="J8" s="47"/>
      <c r="K8" s="47"/>
      <c r="L8" s="47" t="s">
        <v>44</v>
      </c>
      <c r="M8" s="48"/>
      <c r="N8" s="46" t="s">
        <v>47</v>
      </c>
      <c r="O8" s="46" t="s">
        <v>52</v>
      </c>
      <c r="P8" s="46"/>
      <c r="Q8" s="46"/>
      <c r="R8" s="26"/>
      <c r="S8" s="46"/>
      <c r="T8" s="26"/>
    </row>
    <row r="9" spans="1:20" ht="39" hidden="1" customHeight="1">
      <c r="A9" s="46" t="s">
        <v>49</v>
      </c>
      <c r="B9" s="47" t="s">
        <v>29</v>
      </c>
      <c r="C9" s="46" t="s">
        <v>28</v>
      </c>
      <c r="D9" s="46" t="s">
        <v>30</v>
      </c>
      <c r="E9" s="46" t="s">
        <v>31</v>
      </c>
      <c r="F9" s="47" t="s">
        <v>32</v>
      </c>
      <c r="G9" s="37" t="s">
        <v>36</v>
      </c>
      <c r="H9" s="47" t="s">
        <v>39</v>
      </c>
      <c r="I9" s="47">
        <v>12</v>
      </c>
      <c r="J9" s="47" t="s">
        <v>40</v>
      </c>
      <c r="K9" s="47" t="s">
        <v>42</v>
      </c>
      <c r="L9" s="47" t="s">
        <v>43</v>
      </c>
      <c r="M9" s="48" t="s">
        <v>45</v>
      </c>
      <c r="N9" s="46" t="s">
        <v>46</v>
      </c>
      <c r="O9" s="46" t="s">
        <v>46</v>
      </c>
      <c r="P9" s="46"/>
      <c r="Q9" s="46"/>
      <c r="R9" s="26"/>
      <c r="S9" s="46"/>
      <c r="T9" s="26"/>
    </row>
    <row r="10" spans="1:20" ht="21" customHeight="1">
      <c r="A10" s="3">
        <v>1</v>
      </c>
      <c r="B10" s="4">
        <v>2</v>
      </c>
      <c r="C10" s="4">
        <v>3</v>
      </c>
      <c r="D10" s="4" t="s">
        <v>64</v>
      </c>
      <c r="E10" s="4">
        <v>5</v>
      </c>
      <c r="F10" s="4" t="s">
        <v>61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17" t="s">
        <v>62</v>
      </c>
      <c r="M10" s="4">
        <v>13</v>
      </c>
      <c r="N10" s="4" t="s">
        <v>63</v>
      </c>
      <c r="O10" s="17">
        <v>15</v>
      </c>
      <c r="P10" s="4">
        <v>13</v>
      </c>
      <c r="Q10" s="4" t="s">
        <v>63</v>
      </c>
      <c r="R10" s="4">
        <v>15</v>
      </c>
      <c r="S10" s="4" t="s">
        <v>50</v>
      </c>
      <c r="T10" s="4" t="s">
        <v>51</v>
      </c>
    </row>
    <row r="11" spans="1:20">
      <c r="A11" s="5" t="s">
        <v>0</v>
      </c>
      <c r="B11" s="12">
        <v>153.6</v>
      </c>
      <c r="C11" s="6">
        <v>2331</v>
      </c>
      <c r="D11" s="6">
        <f>C11/B11</f>
        <v>15.17578125</v>
      </c>
      <c r="E11" s="6">
        <v>2111</v>
      </c>
      <c r="F11" s="6">
        <f>E11/D11</f>
        <v>139.10321750321751</v>
      </c>
      <c r="G11" s="6">
        <v>22440</v>
      </c>
      <c r="H11" s="14">
        <v>1.7</v>
      </c>
      <c r="I11" s="6">
        <v>12</v>
      </c>
      <c r="J11" s="15">
        <v>1.302</v>
      </c>
      <c r="K11" s="49">
        <f>((1*9)+(1.04*3))/12</f>
        <v>1.01</v>
      </c>
      <c r="L11" s="6">
        <f>F11*G11*H11*I11*J11*K11</f>
        <v>83737994.124204963</v>
      </c>
      <c r="M11" s="22">
        <v>50493033</v>
      </c>
      <c r="N11" s="41">
        <f>L11-M11</f>
        <v>33244961.124204963</v>
      </c>
      <c r="O11" s="42">
        <f>ROUND(N11,-2)</f>
        <v>33245000</v>
      </c>
      <c r="P11" s="6">
        <f>M11+O11</f>
        <v>83738033</v>
      </c>
      <c r="Q11" s="6" t="e">
        <f>P11-#REF!</f>
        <v>#REF!</v>
      </c>
      <c r="R11" s="31" t="e">
        <f>P11/#REF!</f>
        <v>#REF!</v>
      </c>
      <c r="S11" s="6">
        <f>E11-C11</f>
        <v>-220</v>
      </c>
      <c r="T11" s="31">
        <f>E11/C11</f>
        <v>0.90561990561990557</v>
      </c>
    </row>
    <row r="12" spans="1:20">
      <c r="A12" s="5" t="s">
        <v>1</v>
      </c>
      <c r="B12" s="12">
        <v>32.1</v>
      </c>
      <c r="C12" s="6">
        <v>373</v>
      </c>
      <c r="D12" s="6">
        <f t="shared" ref="D12:D35" si="0">C12/B12</f>
        <v>11.619937694704049</v>
      </c>
      <c r="E12" s="6">
        <v>302</v>
      </c>
      <c r="F12" s="6">
        <f t="shared" ref="F12:F35" si="1">E12/D12</f>
        <v>25.98981233243968</v>
      </c>
      <c r="G12" s="6">
        <v>22440</v>
      </c>
      <c r="H12" s="14">
        <v>1.7</v>
      </c>
      <c r="I12" s="6">
        <v>12</v>
      </c>
      <c r="J12" s="15">
        <v>1.302</v>
      </c>
      <c r="K12" s="49">
        <f t="shared" ref="K12:K36" si="2">((1*9)+(1.04*3))/12</f>
        <v>1.01</v>
      </c>
      <c r="L12" s="6">
        <f t="shared" ref="L12:L36" si="3">F12*G12*H12*I12*J12*K12</f>
        <v>15645466.664584409</v>
      </c>
      <c r="M12" s="22">
        <v>7402990</v>
      </c>
      <c r="N12" s="41">
        <f t="shared" ref="N12:N35" si="4">L12-M12</f>
        <v>8242476.6645844094</v>
      </c>
      <c r="O12" s="42">
        <f t="shared" ref="O12:O35" si="5">ROUND(N12,-2)</f>
        <v>8242500</v>
      </c>
      <c r="P12" s="6">
        <f t="shared" ref="P12:P36" si="6">M12+O12</f>
        <v>15645490</v>
      </c>
      <c r="Q12" s="6" t="e">
        <f>P12-#REF!</f>
        <v>#REF!</v>
      </c>
      <c r="R12" s="31" t="e">
        <f>P12/#REF!</f>
        <v>#REF!</v>
      </c>
      <c r="S12" s="6">
        <f t="shared" ref="S12:S37" si="7">E12-C12</f>
        <v>-71</v>
      </c>
      <c r="T12" s="31">
        <f t="shared" ref="T12:T37" si="8">E12/C12</f>
        <v>0.80965147453083108</v>
      </c>
    </row>
    <row r="13" spans="1:20">
      <c r="A13" s="5" t="s">
        <v>2</v>
      </c>
      <c r="B13" s="12">
        <v>28.7</v>
      </c>
      <c r="C13" s="6">
        <v>440</v>
      </c>
      <c r="D13" s="6">
        <f t="shared" si="0"/>
        <v>15.331010452961673</v>
      </c>
      <c r="E13" s="6">
        <v>371</v>
      </c>
      <c r="F13" s="6">
        <f t="shared" si="1"/>
        <v>24.199318181818182</v>
      </c>
      <c r="G13" s="6">
        <v>22440</v>
      </c>
      <c r="H13" s="14">
        <v>1.7</v>
      </c>
      <c r="I13" s="6">
        <v>12</v>
      </c>
      <c r="J13" s="15">
        <v>1.302</v>
      </c>
      <c r="K13" s="49">
        <f t="shared" si="2"/>
        <v>1.01</v>
      </c>
      <c r="L13" s="6">
        <f t="shared" si="3"/>
        <v>14567616.767541599</v>
      </c>
      <c r="M13" s="22">
        <v>7397294</v>
      </c>
      <c r="N13" s="41">
        <f t="shared" si="4"/>
        <v>7170322.7675415985</v>
      </c>
      <c r="O13" s="42">
        <f t="shared" si="5"/>
        <v>7170300</v>
      </c>
      <c r="P13" s="6">
        <f t="shared" si="6"/>
        <v>14567594</v>
      </c>
      <c r="Q13" s="6" t="e">
        <f>P13-#REF!</f>
        <v>#REF!</v>
      </c>
      <c r="R13" s="31" t="e">
        <f>P13/#REF!</f>
        <v>#REF!</v>
      </c>
      <c r="S13" s="6">
        <f t="shared" si="7"/>
        <v>-69</v>
      </c>
      <c r="T13" s="31">
        <f t="shared" si="8"/>
        <v>0.84318181818181814</v>
      </c>
    </row>
    <row r="14" spans="1:20">
      <c r="A14" s="5" t="s">
        <v>3</v>
      </c>
      <c r="B14" s="12">
        <v>37.200000000000003</v>
      </c>
      <c r="C14" s="6">
        <v>633</v>
      </c>
      <c r="D14" s="6">
        <f t="shared" si="0"/>
        <v>17.016129032258064</v>
      </c>
      <c r="E14" s="6">
        <v>603</v>
      </c>
      <c r="F14" s="6">
        <f t="shared" si="1"/>
        <v>35.43696682464455</v>
      </c>
      <c r="G14" s="6">
        <v>22440</v>
      </c>
      <c r="H14" s="14">
        <v>1.7</v>
      </c>
      <c r="I14" s="6">
        <v>12</v>
      </c>
      <c r="J14" s="15">
        <v>1.302</v>
      </c>
      <c r="K14" s="49">
        <f t="shared" si="2"/>
        <v>1.01</v>
      </c>
      <c r="L14" s="6">
        <f t="shared" si="3"/>
        <v>21332508.140389312</v>
      </c>
      <c r="M14" s="22">
        <v>11159309</v>
      </c>
      <c r="N14" s="41">
        <f t="shared" si="4"/>
        <v>10173199.140389312</v>
      </c>
      <c r="O14" s="42">
        <f t="shared" si="5"/>
        <v>10173200</v>
      </c>
      <c r="P14" s="6">
        <f t="shared" si="6"/>
        <v>21332509</v>
      </c>
      <c r="Q14" s="6" t="e">
        <f>P14-#REF!</f>
        <v>#REF!</v>
      </c>
      <c r="R14" s="31" t="e">
        <f>P14/#REF!</f>
        <v>#REF!</v>
      </c>
      <c r="S14" s="6">
        <f t="shared" si="7"/>
        <v>-30</v>
      </c>
      <c r="T14" s="31">
        <f t="shared" si="8"/>
        <v>0.95260663507109</v>
      </c>
    </row>
    <row r="15" spans="1:20">
      <c r="A15" s="5" t="s">
        <v>4</v>
      </c>
      <c r="B15" s="12">
        <v>52.2</v>
      </c>
      <c r="C15" s="6">
        <v>845</v>
      </c>
      <c r="D15" s="6">
        <f t="shared" si="0"/>
        <v>16.187739463601531</v>
      </c>
      <c r="E15" s="6">
        <v>812</v>
      </c>
      <c r="F15" s="6">
        <f t="shared" si="1"/>
        <v>50.161420118343202</v>
      </c>
      <c r="G15" s="6">
        <v>22440</v>
      </c>
      <c r="H15" s="14">
        <v>1.7</v>
      </c>
      <c r="I15" s="6">
        <v>12</v>
      </c>
      <c r="J15" s="15">
        <v>1.302</v>
      </c>
      <c r="K15" s="49">
        <f t="shared" si="2"/>
        <v>1.01</v>
      </c>
      <c r="L15" s="6">
        <f t="shared" si="3"/>
        <v>30196402.200649619</v>
      </c>
      <c r="M15" s="22">
        <v>14429157</v>
      </c>
      <c r="N15" s="41">
        <f t="shared" si="4"/>
        <v>15767245.200649619</v>
      </c>
      <c r="O15" s="42">
        <f t="shared" si="5"/>
        <v>15767200</v>
      </c>
      <c r="P15" s="6">
        <f t="shared" si="6"/>
        <v>30196357</v>
      </c>
      <c r="Q15" s="6" t="e">
        <f>P15-#REF!</f>
        <v>#REF!</v>
      </c>
      <c r="R15" s="31" t="e">
        <f>P15/#REF!</f>
        <v>#REF!</v>
      </c>
      <c r="S15" s="6">
        <f t="shared" si="7"/>
        <v>-33</v>
      </c>
      <c r="T15" s="31">
        <f t="shared" si="8"/>
        <v>0.96094674556213022</v>
      </c>
    </row>
    <row r="16" spans="1:20">
      <c r="A16" s="5" t="s">
        <v>5</v>
      </c>
      <c r="B16" s="12">
        <v>65.3</v>
      </c>
      <c r="C16" s="6">
        <v>954</v>
      </c>
      <c r="D16" s="6">
        <f t="shared" si="0"/>
        <v>14.609494640122513</v>
      </c>
      <c r="E16" s="6">
        <v>940</v>
      </c>
      <c r="F16" s="6">
        <f t="shared" si="1"/>
        <v>64.341719077568129</v>
      </c>
      <c r="G16" s="6">
        <v>22440</v>
      </c>
      <c r="H16" s="14">
        <v>1.7</v>
      </c>
      <c r="I16" s="6">
        <v>12</v>
      </c>
      <c r="J16" s="15">
        <v>1.302</v>
      </c>
      <c r="K16" s="49">
        <f t="shared" si="2"/>
        <v>1.01</v>
      </c>
      <c r="L16" s="6">
        <f t="shared" si="3"/>
        <v>38732723.733971313</v>
      </c>
      <c r="M16" s="22">
        <v>22775330</v>
      </c>
      <c r="N16" s="41">
        <f t="shared" si="4"/>
        <v>15957393.733971313</v>
      </c>
      <c r="O16" s="42">
        <f t="shared" si="5"/>
        <v>15957400</v>
      </c>
      <c r="P16" s="6">
        <f t="shared" si="6"/>
        <v>38732730</v>
      </c>
      <c r="Q16" s="6" t="e">
        <f>P16-#REF!</f>
        <v>#REF!</v>
      </c>
      <c r="R16" s="31" t="e">
        <f>P16/#REF!</f>
        <v>#REF!</v>
      </c>
      <c r="S16" s="6">
        <f t="shared" si="7"/>
        <v>-14</v>
      </c>
      <c r="T16" s="31">
        <f t="shared" si="8"/>
        <v>0.9853249475890985</v>
      </c>
    </row>
    <row r="17" spans="1:20">
      <c r="A17" s="5" t="s">
        <v>6</v>
      </c>
      <c r="B17" s="12">
        <v>33.1</v>
      </c>
      <c r="C17" s="6">
        <v>608</v>
      </c>
      <c r="D17" s="6">
        <f t="shared" si="0"/>
        <v>18.368580060422961</v>
      </c>
      <c r="E17" s="6">
        <v>513</v>
      </c>
      <c r="F17" s="6">
        <f t="shared" si="1"/>
        <v>27.928125000000001</v>
      </c>
      <c r="G17" s="6">
        <v>22440</v>
      </c>
      <c r="H17" s="14">
        <v>1.7</v>
      </c>
      <c r="I17" s="6">
        <v>12</v>
      </c>
      <c r="J17" s="15">
        <v>1.302</v>
      </c>
      <c r="K17" s="49">
        <f t="shared" si="2"/>
        <v>1.01</v>
      </c>
      <c r="L17" s="6">
        <f t="shared" si="3"/>
        <v>16812301.031757005</v>
      </c>
      <c r="M17" s="22">
        <v>10015172</v>
      </c>
      <c r="N17" s="41">
        <f t="shared" si="4"/>
        <v>6797129.0317570046</v>
      </c>
      <c r="O17" s="42">
        <f t="shared" si="5"/>
        <v>6797100</v>
      </c>
      <c r="P17" s="6">
        <f t="shared" si="6"/>
        <v>16812272</v>
      </c>
      <c r="Q17" s="6" t="e">
        <f>P17-#REF!</f>
        <v>#REF!</v>
      </c>
      <c r="R17" s="31" t="e">
        <f>P17/#REF!</f>
        <v>#REF!</v>
      </c>
      <c r="S17" s="6">
        <f t="shared" si="7"/>
        <v>-95</v>
      </c>
      <c r="T17" s="31">
        <f t="shared" si="8"/>
        <v>0.84375</v>
      </c>
    </row>
    <row r="18" spans="1:20">
      <c r="A18" s="5" t="s">
        <v>7</v>
      </c>
      <c r="B18" s="12">
        <v>38.5</v>
      </c>
      <c r="C18" s="6">
        <v>483</v>
      </c>
      <c r="D18" s="6">
        <f t="shared" si="0"/>
        <v>12.545454545454545</v>
      </c>
      <c r="E18" s="6">
        <v>431</v>
      </c>
      <c r="F18" s="6">
        <f t="shared" si="1"/>
        <v>34.355072463768117</v>
      </c>
      <c r="G18" s="6">
        <v>22440</v>
      </c>
      <c r="H18" s="14">
        <v>1.7</v>
      </c>
      <c r="I18" s="6">
        <v>12</v>
      </c>
      <c r="J18" s="15">
        <v>1.302</v>
      </c>
      <c r="K18" s="49">
        <f t="shared" si="2"/>
        <v>1.01</v>
      </c>
      <c r="L18" s="6">
        <f t="shared" si="3"/>
        <v>20681224.401161741</v>
      </c>
      <c r="M18" s="22">
        <v>8705252</v>
      </c>
      <c r="N18" s="41">
        <f t="shared" si="4"/>
        <v>11975972.401161741</v>
      </c>
      <c r="O18" s="42">
        <f t="shared" si="5"/>
        <v>11976000</v>
      </c>
      <c r="P18" s="6">
        <f t="shared" si="6"/>
        <v>20681252</v>
      </c>
      <c r="Q18" s="6" t="e">
        <f>P18-#REF!</f>
        <v>#REF!</v>
      </c>
      <c r="R18" s="31" t="e">
        <f>P18/#REF!</f>
        <v>#REF!</v>
      </c>
      <c r="S18" s="6">
        <f t="shared" si="7"/>
        <v>-52</v>
      </c>
      <c r="T18" s="31">
        <f t="shared" si="8"/>
        <v>0.89233954451345754</v>
      </c>
    </row>
    <row r="19" spans="1:20">
      <c r="A19" s="5" t="s">
        <v>8</v>
      </c>
      <c r="B19" s="12">
        <v>45.7</v>
      </c>
      <c r="C19" s="6">
        <v>649</v>
      </c>
      <c r="D19" s="6">
        <f t="shared" si="0"/>
        <v>14.201312910284463</v>
      </c>
      <c r="E19" s="6">
        <v>561</v>
      </c>
      <c r="F19" s="6">
        <f t="shared" si="1"/>
        <v>39.503389830508475</v>
      </c>
      <c r="G19" s="6">
        <v>22440</v>
      </c>
      <c r="H19" s="14">
        <v>1.7</v>
      </c>
      <c r="I19" s="6">
        <v>12</v>
      </c>
      <c r="J19" s="15">
        <v>1.302</v>
      </c>
      <c r="K19" s="49">
        <f t="shared" si="2"/>
        <v>1.01</v>
      </c>
      <c r="L19" s="6">
        <f t="shared" si="3"/>
        <v>23780432.148787525</v>
      </c>
      <c r="M19" s="22">
        <v>11228015</v>
      </c>
      <c r="N19" s="41">
        <f t="shared" si="4"/>
        <v>12552417.148787525</v>
      </c>
      <c r="O19" s="42">
        <f t="shared" si="5"/>
        <v>12552400</v>
      </c>
      <c r="P19" s="6">
        <f t="shared" si="6"/>
        <v>23780415</v>
      </c>
      <c r="Q19" s="6" t="e">
        <f>P19-#REF!</f>
        <v>#REF!</v>
      </c>
      <c r="R19" s="31" t="e">
        <f>P19/#REF!</f>
        <v>#REF!</v>
      </c>
      <c r="S19" s="6">
        <f t="shared" si="7"/>
        <v>-88</v>
      </c>
      <c r="T19" s="31">
        <f t="shared" si="8"/>
        <v>0.86440677966101698</v>
      </c>
    </row>
    <row r="20" spans="1:20">
      <c r="A20" s="5" t="s">
        <v>9</v>
      </c>
      <c r="B20" s="12">
        <v>15.7</v>
      </c>
      <c r="C20" s="6">
        <v>164</v>
      </c>
      <c r="D20" s="6">
        <f t="shared" si="0"/>
        <v>10.445859872611466</v>
      </c>
      <c r="E20" s="6">
        <v>136</v>
      </c>
      <c r="F20" s="6">
        <f t="shared" si="1"/>
        <v>13.019512195121949</v>
      </c>
      <c r="G20" s="6">
        <v>22440</v>
      </c>
      <c r="H20" s="14">
        <v>2.2000000000000002</v>
      </c>
      <c r="I20" s="6">
        <v>12</v>
      </c>
      <c r="J20" s="15">
        <v>1.302</v>
      </c>
      <c r="K20" s="49">
        <f t="shared" si="2"/>
        <v>1.01</v>
      </c>
      <c r="L20" s="6">
        <f t="shared" si="3"/>
        <v>10142706.306956489</v>
      </c>
      <c r="M20" s="22">
        <v>3554295</v>
      </c>
      <c r="N20" s="41">
        <f t="shared" si="4"/>
        <v>6588411.3069564886</v>
      </c>
      <c r="O20" s="42">
        <f t="shared" si="5"/>
        <v>6588400</v>
      </c>
      <c r="P20" s="6">
        <f t="shared" si="6"/>
        <v>10142695</v>
      </c>
      <c r="Q20" s="6" t="e">
        <f>P20-#REF!</f>
        <v>#REF!</v>
      </c>
      <c r="R20" s="31" t="e">
        <f>P20/#REF!</f>
        <v>#REF!</v>
      </c>
      <c r="S20" s="6">
        <f t="shared" si="7"/>
        <v>-28</v>
      </c>
      <c r="T20" s="31">
        <f t="shared" si="8"/>
        <v>0.82926829268292679</v>
      </c>
    </row>
    <row r="21" spans="1:20">
      <c r="A21" s="5" t="s">
        <v>10</v>
      </c>
      <c r="B21" s="12">
        <v>16.399999999999999</v>
      </c>
      <c r="C21" s="6">
        <v>233</v>
      </c>
      <c r="D21" s="6">
        <f t="shared" si="0"/>
        <v>14.207317073170733</v>
      </c>
      <c r="E21" s="6">
        <v>197</v>
      </c>
      <c r="F21" s="6">
        <f t="shared" si="1"/>
        <v>13.866094420600858</v>
      </c>
      <c r="G21" s="6">
        <v>22440</v>
      </c>
      <c r="H21" s="14">
        <v>2.2000000000000002</v>
      </c>
      <c r="I21" s="6">
        <v>12</v>
      </c>
      <c r="J21" s="15">
        <v>1.302</v>
      </c>
      <c r="K21" s="49">
        <f t="shared" si="2"/>
        <v>1.01</v>
      </c>
      <c r="L21" s="6">
        <f t="shared" si="3"/>
        <v>10802226.782765048</v>
      </c>
      <c r="M21" s="22">
        <v>5378822</v>
      </c>
      <c r="N21" s="41">
        <f t="shared" si="4"/>
        <v>5423404.7827650476</v>
      </c>
      <c r="O21" s="42">
        <f t="shared" si="5"/>
        <v>5423400</v>
      </c>
      <c r="P21" s="6">
        <f t="shared" si="6"/>
        <v>10802222</v>
      </c>
      <c r="Q21" s="6" t="e">
        <f>P21-#REF!</f>
        <v>#REF!</v>
      </c>
      <c r="R21" s="31" t="e">
        <f>P21/#REF!</f>
        <v>#REF!</v>
      </c>
      <c r="S21" s="6">
        <f t="shared" si="7"/>
        <v>-36</v>
      </c>
      <c r="T21" s="31">
        <f t="shared" si="8"/>
        <v>0.84549356223175964</v>
      </c>
    </row>
    <row r="22" spans="1:20">
      <c r="A22" s="5" t="s">
        <v>11</v>
      </c>
      <c r="B22" s="12">
        <v>63.6</v>
      </c>
      <c r="C22" s="6">
        <v>1215</v>
      </c>
      <c r="D22" s="6">
        <f t="shared" si="0"/>
        <v>19.10377358490566</v>
      </c>
      <c r="E22" s="6">
        <v>1078</v>
      </c>
      <c r="F22" s="6">
        <f t="shared" si="1"/>
        <v>56.428641975308643</v>
      </c>
      <c r="G22" s="6">
        <v>22440</v>
      </c>
      <c r="H22" s="14">
        <v>1.7</v>
      </c>
      <c r="I22" s="6">
        <v>12</v>
      </c>
      <c r="J22" s="15">
        <v>1.302</v>
      </c>
      <c r="K22" s="49">
        <f t="shared" si="2"/>
        <v>1.01</v>
      </c>
      <c r="L22" s="6">
        <f t="shared" si="3"/>
        <v>33969173.215249062</v>
      </c>
      <c r="M22" s="22">
        <v>20255411</v>
      </c>
      <c r="N22" s="41">
        <f t="shared" si="4"/>
        <v>13713762.215249062</v>
      </c>
      <c r="O22" s="42">
        <f t="shared" si="5"/>
        <v>13713800</v>
      </c>
      <c r="P22" s="6">
        <f t="shared" si="6"/>
        <v>33969211</v>
      </c>
      <c r="Q22" s="6" t="e">
        <f>P22-#REF!</f>
        <v>#REF!</v>
      </c>
      <c r="R22" s="31" t="e">
        <f>P22/#REF!</f>
        <v>#REF!</v>
      </c>
      <c r="S22" s="6">
        <f t="shared" si="7"/>
        <v>-137</v>
      </c>
      <c r="T22" s="31">
        <f t="shared" si="8"/>
        <v>0.88724279835390951</v>
      </c>
    </row>
    <row r="23" spans="1:20">
      <c r="A23" s="5" t="s">
        <v>12</v>
      </c>
      <c r="B23" s="12">
        <v>67.099999999999994</v>
      </c>
      <c r="C23" s="6">
        <v>916</v>
      </c>
      <c r="D23" s="6">
        <f t="shared" si="0"/>
        <v>13.651266766020866</v>
      </c>
      <c r="E23" s="6">
        <v>734</v>
      </c>
      <c r="F23" s="6">
        <f t="shared" si="1"/>
        <v>53.767903930130998</v>
      </c>
      <c r="G23" s="6">
        <v>22440</v>
      </c>
      <c r="H23" s="14">
        <v>1.7</v>
      </c>
      <c r="I23" s="6">
        <v>12</v>
      </c>
      <c r="J23" s="15">
        <v>1.302</v>
      </c>
      <c r="K23" s="49">
        <f t="shared" si="2"/>
        <v>1.01</v>
      </c>
      <c r="L23" s="6">
        <f t="shared" si="3"/>
        <v>32367449.899338122</v>
      </c>
      <c r="M23" s="22">
        <v>13640221</v>
      </c>
      <c r="N23" s="41">
        <f t="shared" si="4"/>
        <v>18727228.899338122</v>
      </c>
      <c r="O23" s="42">
        <f t="shared" si="5"/>
        <v>18727200</v>
      </c>
      <c r="P23" s="6">
        <f t="shared" si="6"/>
        <v>32367421</v>
      </c>
      <c r="Q23" s="6" t="e">
        <f>P23-#REF!</f>
        <v>#REF!</v>
      </c>
      <c r="R23" s="31" t="e">
        <f>P23/#REF!</f>
        <v>#REF!</v>
      </c>
      <c r="S23" s="6">
        <f t="shared" si="7"/>
        <v>-182</v>
      </c>
      <c r="T23" s="31">
        <f t="shared" si="8"/>
        <v>0.80131004366812231</v>
      </c>
    </row>
    <row r="24" spans="1:20">
      <c r="A24" s="5" t="s">
        <v>13</v>
      </c>
      <c r="B24" s="12">
        <v>56.3</v>
      </c>
      <c r="C24" s="6">
        <v>819</v>
      </c>
      <c r="D24" s="6">
        <f t="shared" si="0"/>
        <v>14.547069271758438</v>
      </c>
      <c r="E24" s="6">
        <v>750</v>
      </c>
      <c r="F24" s="6">
        <f t="shared" si="1"/>
        <v>51.556776556776555</v>
      </c>
      <c r="G24" s="6">
        <v>22440</v>
      </c>
      <c r="H24" s="14">
        <v>2.2000000000000002</v>
      </c>
      <c r="I24" s="6">
        <v>12</v>
      </c>
      <c r="J24" s="15">
        <v>1.302</v>
      </c>
      <c r="K24" s="49">
        <f t="shared" si="2"/>
        <v>1.01</v>
      </c>
      <c r="L24" s="6">
        <f t="shared" si="3"/>
        <v>40164733.894153856</v>
      </c>
      <c r="M24" s="22">
        <v>24496171</v>
      </c>
      <c r="N24" s="41">
        <f t="shared" si="4"/>
        <v>15668562.894153856</v>
      </c>
      <c r="O24" s="42">
        <f t="shared" si="5"/>
        <v>15668600</v>
      </c>
      <c r="P24" s="6">
        <f t="shared" si="6"/>
        <v>40164771</v>
      </c>
      <c r="Q24" s="6" t="e">
        <f>P24-#REF!</f>
        <v>#REF!</v>
      </c>
      <c r="R24" s="31" t="e">
        <f>P24/#REF!</f>
        <v>#REF!</v>
      </c>
      <c r="S24" s="6">
        <f t="shared" si="7"/>
        <v>-69</v>
      </c>
      <c r="T24" s="31">
        <f t="shared" si="8"/>
        <v>0.91575091575091572</v>
      </c>
    </row>
    <row r="25" spans="1:20">
      <c r="A25" s="5" t="s">
        <v>14</v>
      </c>
      <c r="B25" s="12">
        <v>82.8</v>
      </c>
      <c r="C25" s="6">
        <v>1494</v>
      </c>
      <c r="D25" s="6">
        <f t="shared" si="0"/>
        <v>18.043478260869566</v>
      </c>
      <c r="E25" s="6">
        <v>1431</v>
      </c>
      <c r="F25" s="6">
        <f t="shared" si="1"/>
        <v>79.308433734939754</v>
      </c>
      <c r="G25" s="6">
        <v>22440</v>
      </c>
      <c r="H25" s="14">
        <v>1.7</v>
      </c>
      <c r="I25" s="6">
        <v>12</v>
      </c>
      <c r="J25" s="15">
        <v>1.302</v>
      </c>
      <c r="K25" s="49">
        <f t="shared" si="2"/>
        <v>1.01</v>
      </c>
      <c r="L25" s="6">
        <f t="shared" si="3"/>
        <v>47742455.403252438</v>
      </c>
      <c r="M25" s="22">
        <v>24137104</v>
      </c>
      <c r="N25" s="41">
        <f t="shared" si="4"/>
        <v>23605351.403252438</v>
      </c>
      <c r="O25" s="42">
        <f t="shared" si="5"/>
        <v>23605400</v>
      </c>
      <c r="P25" s="6">
        <f t="shared" si="6"/>
        <v>47742504</v>
      </c>
      <c r="Q25" s="6" t="e">
        <f>P25-#REF!</f>
        <v>#REF!</v>
      </c>
      <c r="R25" s="31" t="e">
        <f>P25/#REF!</f>
        <v>#REF!</v>
      </c>
      <c r="S25" s="6">
        <f t="shared" si="7"/>
        <v>-63</v>
      </c>
      <c r="T25" s="31">
        <f t="shared" si="8"/>
        <v>0.95783132530120485</v>
      </c>
    </row>
    <row r="26" spans="1:20">
      <c r="A26" s="5" t="s">
        <v>15</v>
      </c>
      <c r="B26" s="12">
        <v>64.3</v>
      </c>
      <c r="C26" s="6">
        <v>1048</v>
      </c>
      <c r="D26" s="6">
        <f t="shared" si="0"/>
        <v>16.298600311041991</v>
      </c>
      <c r="E26" s="6">
        <v>1018</v>
      </c>
      <c r="F26" s="6">
        <f t="shared" si="1"/>
        <v>62.45935114503817</v>
      </c>
      <c r="G26" s="6">
        <v>22440</v>
      </c>
      <c r="H26" s="14">
        <v>1.7</v>
      </c>
      <c r="I26" s="6">
        <v>12</v>
      </c>
      <c r="J26" s="15">
        <v>1.302</v>
      </c>
      <c r="K26" s="49">
        <f t="shared" si="2"/>
        <v>1.01</v>
      </c>
      <c r="L26" s="6">
        <f t="shared" si="3"/>
        <v>37599567.235487446</v>
      </c>
      <c r="M26" s="22">
        <v>21553109</v>
      </c>
      <c r="N26" s="41">
        <f t="shared" si="4"/>
        <v>16046458.235487446</v>
      </c>
      <c r="O26" s="42">
        <f t="shared" si="5"/>
        <v>16046500</v>
      </c>
      <c r="P26" s="6">
        <f t="shared" si="6"/>
        <v>37599609</v>
      </c>
      <c r="Q26" s="6" t="e">
        <f>P26-#REF!</f>
        <v>#REF!</v>
      </c>
      <c r="R26" s="31" t="e">
        <f>P26/#REF!</f>
        <v>#REF!</v>
      </c>
      <c r="S26" s="6">
        <f t="shared" si="7"/>
        <v>-30</v>
      </c>
      <c r="T26" s="31">
        <f t="shared" si="8"/>
        <v>0.97137404580152675</v>
      </c>
    </row>
    <row r="27" spans="1:20">
      <c r="A27" s="5" t="s">
        <v>16</v>
      </c>
      <c r="B27" s="12">
        <v>82</v>
      </c>
      <c r="C27" s="6">
        <v>1325</v>
      </c>
      <c r="D27" s="6">
        <f t="shared" si="0"/>
        <v>16.158536585365855</v>
      </c>
      <c r="E27" s="6">
        <v>1196</v>
      </c>
      <c r="F27" s="6">
        <f t="shared" si="1"/>
        <v>74.016603773584905</v>
      </c>
      <c r="G27" s="6">
        <v>22440</v>
      </c>
      <c r="H27" s="14">
        <v>1.7</v>
      </c>
      <c r="I27" s="6">
        <v>12</v>
      </c>
      <c r="J27" s="15">
        <v>1.302</v>
      </c>
      <c r="K27" s="49">
        <f t="shared" si="2"/>
        <v>1.01</v>
      </c>
      <c r="L27" s="6">
        <f t="shared" si="3"/>
        <v>44556855.284405619</v>
      </c>
      <c r="M27" s="22">
        <v>27856241</v>
      </c>
      <c r="N27" s="41">
        <f t="shared" si="4"/>
        <v>16700614.284405619</v>
      </c>
      <c r="O27" s="42">
        <f t="shared" si="5"/>
        <v>16700600</v>
      </c>
      <c r="P27" s="6">
        <f t="shared" si="6"/>
        <v>44556841</v>
      </c>
      <c r="Q27" s="6" t="e">
        <f>P27-#REF!</f>
        <v>#REF!</v>
      </c>
      <c r="R27" s="31" t="e">
        <f>P27/#REF!</f>
        <v>#REF!</v>
      </c>
      <c r="S27" s="6">
        <f t="shared" si="7"/>
        <v>-129</v>
      </c>
      <c r="T27" s="31">
        <f t="shared" si="8"/>
        <v>0.90264150943396226</v>
      </c>
    </row>
    <row r="28" spans="1:20">
      <c r="A28" s="5" t="s">
        <v>17</v>
      </c>
      <c r="B28" s="12">
        <v>54.5</v>
      </c>
      <c r="C28" s="6">
        <v>789</v>
      </c>
      <c r="D28" s="6">
        <f t="shared" si="0"/>
        <v>14.477064220183486</v>
      </c>
      <c r="E28" s="6">
        <v>658</v>
      </c>
      <c r="F28" s="6">
        <f t="shared" si="1"/>
        <v>45.451204055766794</v>
      </c>
      <c r="G28" s="6">
        <v>22440</v>
      </c>
      <c r="H28" s="14">
        <v>1.7</v>
      </c>
      <c r="I28" s="6">
        <v>12</v>
      </c>
      <c r="J28" s="15">
        <v>1.302</v>
      </c>
      <c r="K28" s="49">
        <f t="shared" si="2"/>
        <v>1.01</v>
      </c>
      <c r="L28" s="6">
        <f t="shared" si="3"/>
        <v>27360924.689407758</v>
      </c>
      <c r="M28" s="22">
        <v>12897392</v>
      </c>
      <c r="N28" s="41">
        <f t="shared" si="4"/>
        <v>14463532.689407758</v>
      </c>
      <c r="O28" s="42">
        <f t="shared" si="5"/>
        <v>14463500</v>
      </c>
      <c r="P28" s="6">
        <f t="shared" si="6"/>
        <v>27360892</v>
      </c>
      <c r="Q28" s="6" t="e">
        <f>P28-#REF!</f>
        <v>#REF!</v>
      </c>
      <c r="R28" s="31" t="e">
        <f>P28/#REF!</f>
        <v>#REF!</v>
      </c>
      <c r="S28" s="6">
        <f t="shared" si="7"/>
        <v>-131</v>
      </c>
      <c r="T28" s="31">
        <f t="shared" si="8"/>
        <v>0.8339670468948035</v>
      </c>
    </row>
    <row r="29" spans="1:20">
      <c r="A29" s="5" t="s">
        <v>18</v>
      </c>
      <c r="B29" s="12">
        <v>37.9</v>
      </c>
      <c r="C29" s="6">
        <v>441</v>
      </c>
      <c r="D29" s="6">
        <f t="shared" si="0"/>
        <v>11.635883905013193</v>
      </c>
      <c r="E29" s="6">
        <v>410</v>
      </c>
      <c r="F29" s="6">
        <f t="shared" si="1"/>
        <v>35.235827664399089</v>
      </c>
      <c r="G29" s="6">
        <v>22440</v>
      </c>
      <c r="H29" s="14">
        <v>1.7</v>
      </c>
      <c r="I29" s="6">
        <v>12</v>
      </c>
      <c r="J29" s="15">
        <v>1.302</v>
      </c>
      <c r="K29" s="49">
        <f t="shared" si="2"/>
        <v>1.01</v>
      </c>
      <c r="L29" s="6">
        <f t="shared" si="3"/>
        <v>21211425.46436571</v>
      </c>
      <c r="M29" s="22">
        <v>9890620</v>
      </c>
      <c r="N29" s="41">
        <f t="shared" si="4"/>
        <v>11320805.46436571</v>
      </c>
      <c r="O29" s="42">
        <f t="shared" si="5"/>
        <v>11320800</v>
      </c>
      <c r="P29" s="6">
        <f t="shared" si="6"/>
        <v>21211420</v>
      </c>
      <c r="Q29" s="6" t="e">
        <f>P29-#REF!</f>
        <v>#REF!</v>
      </c>
      <c r="R29" s="31" t="e">
        <f>P29/#REF!</f>
        <v>#REF!</v>
      </c>
      <c r="S29" s="6">
        <f t="shared" si="7"/>
        <v>-31</v>
      </c>
      <c r="T29" s="31">
        <f t="shared" si="8"/>
        <v>0.92970521541950113</v>
      </c>
    </row>
    <row r="30" spans="1:20">
      <c r="A30" s="5" t="s">
        <v>19</v>
      </c>
      <c r="B30" s="12">
        <v>923.6</v>
      </c>
      <c r="C30" s="6">
        <v>17864</v>
      </c>
      <c r="D30" s="6">
        <f t="shared" si="0"/>
        <v>19.341706366392376</v>
      </c>
      <c r="E30" s="6">
        <v>16694</v>
      </c>
      <c r="F30" s="6">
        <f t="shared" si="1"/>
        <v>863.10895656068078</v>
      </c>
      <c r="G30" s="6">
        <v>22440</v>
      </c>
      <c r="H30" s="14">
        <v>1.7</v>
      </c>
      <c r="I30" s="6">
        <v>12</v>
      </c>
      <c r="J30" s="15">
        <v>1.302</v>
      </c>
      <c r="K30" s="49">
        <f t="shared" si="2"/>
        <v>1.01</v>
      </c>
      <c r="L30" s="6">
        <f t="shared" si="3"/>
        <v>519578296.10487068</v>
      </c>
      <c r="M30" s="22">
        <v>331496496</v>
      </c>
      <c r="N30" s="41">
        <f t="shared" si="4"/>
        <v>188081800.10487068</v>
      </c>
      <c r="O30" s="42">
        <f t="shared" si="5"/>
        <v>188081800</v>
      </c>
      <c r="P30" s="6">
        <f t="shared" si="6"/>
        <v>519578296</v>
      </c>
      <c r="Q30" s="6" t="e">
        <f>P30-#REF!</f>
        <v>#REF!</v>
      </c>
      <c r="R30" s="31" t="e">
        <f>P30/#REF!</f>
        <v>#REF!</v>
      </c>
      <c r="S30" s="6">
        <f t="shared" si="7"/>
        <v>-1170</v>
      </c>
      <c r="T30" s="31">
        <f t="shared" si="8"/>
        <v>0.93450515002239143</v>
      </c>
    </row>
    <row r="31" spans="1:20">
      <c r="A31" s="5" t="s">
        <v>20</v>
      </c>
      <c r="B31" s="12">
        <v>618.20000000000005</v>
      </c>
      <c r="C31" s="6">
        <v>10852</v>
      </c>
      <c r="D31" s="6">
        <f t="shared" si="0"/>
        <v>17.554189582659333</v>
      </c>
      <c r="E31" s="6">
        <v>10041</v>
      </c>
      <c r="F31" s="6">
        <f t="shared" si="1"/>
        <v>572.00020272760787</v>
      </c>
      <c r="G31" s="6">
        <v>22440</v>
      </c>
      <c r="H31" s="14">
        <v>2.2000000000000002</v>
      </c>
      <c r="I31" s="6">
        <v>12</v>
      </c>
      <c r="J31" s="15">
        <v>1.302</v>
      </c>
      <c r="K31" s="49">
        <f t="shared" si="2"/>
        <v>1.01</v>
      </c>
      <c r="L31" s="6">
        <f t="shared" si="3"/>
        <v>445610402.05173028</v>
      </c>
      <c r="M31" s="22">
        <v>265035732</v>
      </c>
      <c r="N31" s="41">
        <f t="shared" si="4"/>
        <v>180574670.05173028</v>
      </c>
      <c r="O31" s="42">
        <f t="shared" si="5"/>
        <v>180574700</v>
      </c>
      <c r="P31" s="6">
        <f t="shared" si="6"/>
        <v>445610432</v>
      </c>
      <c r="Q31" s="6" t="e">
        <f>P31-#REF!</f>
        <v>#REF!</v>
      </c>
      <c r="R31" s="31" t="e">
        <f>P31/#REF!</f>
        <v>#REF!</v>
      </c>
      <c r="S31" s="6">
        <f t="shared" si="7"/>
        <v>-811</v>
      </c>
      <c r="T31" s="31">
        <f t="shared" si="8"/>
        <v>0.92526723184666426</v>
      </c>
    </row>
    <row r="32" spans="1:20">
      <c r="A32" s="5" t="s">
        <v>21</v>
      </c>
      <c r="B32" s="12">
        <v>217.5</v>
      </c>
      <c r="C32" s="6">
        <v>4317</v>
      </c>
      <c r="D32" s="6">
        <f t="shared" si="0"/>
        <v>19.848275862068967</v>
      </c>
      <c r="E32" s="6">
        <v>4037</v>
      </c>
      <c r="F32" s="6">
        <f t="shared" si="1"/>
        <v>203.39298123697012</v>
      </c>
      <c r="G32" s="6">
        <v>22440</v>
      </c>
      <c r="H32" s="14">
        <v>1.7</v>
      </c>
      <c r="I32" s="6">
        <v>12</v>
      </c>
      <c r="J32" s="15">
        <v>1.302</v>
      </c>
      <c r="K32" s="49">
        <f t="shared" si="2"/>
        <v>1.01</v>
      </c>
      <c r="L32" s="6">
        <f t="shared" si="3"/>
        <v>122439441.54154442</v>
      </c>
      <c r="M32" s="22">
        <v>76629529</v>
      </c>
      <c r="N32" s="41">
        <f t="shared" si="4"/>
        <v>45809912.541544423</v>
      </c>
      <c r="O32" s="42">
        <f t="shared" si="5"/>
        <v>45809900</v>
      </c>
      <c r="P32" s="6">
        <f t="shared" si="6"/>
        <v>122439429</v>
      </c>
      <c r="Q32" s="6" t="e">
        <f>P32-#REF!</f>
        <v>#REF!</v>
      </c>
      <c r="R32" s="31" t="e">
        <f>P32/#REF!</f>
        <v>#REF!</v>
      </c>
      <c r="S32" s="6">
        <f t="shared" si="7"/>
        <v>-280</v>
      </c>
      <c r="T32" s="31">
        <f t="shared" si="8"/>
        <v>0.93514014361825337</v>
      </c>
    </row>
    <row r="33" spans="1:20">
      <c r="A33" s="5" t="s">
        <v>22</v>
      </c>
      <c r="B33" s="12">
        <v>107.4</v>
      </c>
      <c r="C33" s="6">
        <v>1937</v>
      </c>
      <c r="D33" s="6">
        <f t="shared" si="0"/>
        <v>18.035381750465547</v>
      </c>
      <c r="E33" s="6">
        <v>1807</v>
      </c>
      <c r="F33" s="6">
        <f t="shared" si="1"/>
        <v>100.19194630872485</v>
      </c>
      <c r="G33" s="6">
        <v>22440</v>
      </c>
      <c r="H33" s="14">
        <v>1.7</v>
      </c>
      <c r="I33" s="6">
        <v>12</v>
      </c>
      <c r="J33" s="15">
        <v>1.302</v>
      </c>
      <c r="K33" s="49">
        <f t="shared" si="2"/>
        <v>1.01</v>
      </c>
      <c r="L33" s="6">
        <f t="shared" si="3"/>
        <v>60314008.273019284</v>
      </c>
      <c r="M33" s="22">
        <v>37695525</v>
      </c>
      <c r="N33" s="41">
        <f t="shared" si="4"/>
        <v>22618483.273019284</v>
      </c>
      <c r="O33" s="42">
        <f t="shared" si="5"/>
        <v>22618500</v>
      </c>
      <c r="P33" s="6">
        <f t="shared" si="6"/>
        <v>60314025</v>
      </c>
      <c r="Q33" s="6" t="e">
        <f>P33-#REF!</f>
        <v>#REF!</v>
      </c>
      <c r="R33" s="31" t="e">
        <f>P33/#REF!</f>
        <v>#REF!</v>
      </c>
      <c r="S33" s="6">
        <f t="shared" si="7"/>
        <v>-130</v>
      </c>
      <c r="T33" s="31">
        <f t="shared" si="8"/>
        <v>0.93288590604026844</v>
      </c>
    </row>
    <row r="34" spans="1:20">
      <c r="A34" s="5" t="s">
        <v>23</v>
      </c>
      <c r="B34" s="12">
        <v>110.1</v>
      </c>
      <c r="C34" s="6">
        <v>1860</v>
      </c>
      <c r="D34" s="6">
        <f t="shared" si="0"/>
        <v>16.893732970027248</v>
      </c>
      <c r="E34" s="6">
        <v>1692</v>
      </c>
      <c r="F34" s="6">
        <f t="shared" si="1"/>
        <v>100.15548387096774</v>
      </c>
      <c r="G34" s="6">
        <v>22440</v>
      </c>
      <c r="H34" s="14">
        <v>1.7</v>
      </c>
      <c r="I34" s="6">
        <v>12</v>
      </c>
      <c r="J34" s="15">
        <v>1.302</v>
      </c>
      <c r="K34" s="49">
        <f t="shared" si="2"/>
        <v>1.01</v>
      </c>
      <c r="L34" s="6">
        <f t="shared" si="3"/>
        <v>60292058.4471744</v>
      </c>
      <c r="M34" s="22">
        <v>33091587</v>
      </c>
      <c r="N34" s="41">
        <f t="shared" si="4"/>
        <v>27200471.4471744</v>
      </c>
      <c r="O34" s="42">
        <f t="shared" si="5"/>
        <v>27200500</v>
      </c>
      <c r="P34" s="6">
        <f t="shared" si="6"/>
        <v>60292087</v>
      </c>
      <c r="Q34" s="6" t="e">
        <f>P34-#REF!</f>
        <v>#REF!</v>
      </c>
      <c r="R34" s="31" t="e">
        <f>P34/#REF!</f>
        <v>#REF!</v>
      </c>
      <c r="S34" s="6">
        <f t="shared" si="7"/>
        <v>-168</v>
      </c>
      <c r="T34" s="31">
        <f t="shared" si="8"/>
        <v>0.9096774193548387</v>
      </c>
    </row>
    <row r="35" spans="1:20">
      <c r="A35" s="5" t="s">
        <v>24</v>
      </c>
      <c r="B35" s="12">
        <v>131.6</v>
      </c>
      <c r="C35" s="6">
        <v>2015</v>
      </c>
      <c r="D35" s="6">
        <f t="shared" si="0"/>
        <v>15.311550151975684</v>
      </c>
      <c r="E35" s="6">
        <v>1886</v>
      </c>
      <c r="F35" s="6">
        <f t="shared" si="1"/>
        <v>123.17498759305211</v>
      </c>
      <c r="G35" s="6">
        <v>22440</v>
      </c>
      <c r="H35" s="14">
        <v>1.7</v>
      </c>
      <c r="I35" s="6">
        <v>12</v>
      </c>
      <c r="J35" s="15">
        <v>1.302</v>
      </c>
      <c r="K35" s="49">
        <f t="shared" si="2"/>
        <v>1.01</v>
      </c>
      <c r="L35" s="6">
        <f t="shared" si="3"/>
        <v>74149445.084384486</v>
      </c>
      <c r="M35" s="22">
        <v>35533495</v>
      </c>
      <c r="N35" s="41">
        <f t="shared" si="4"/>
        <v>38615950.084384486</v>
      </c>
      <c r="O35" s="42">
        <f t="shared" si="5"/>
        <v>38616000</v>
      </c>
      <c r="P35" s="6">
        <f t="shared" si="6"/>
        <v>74149495</v>
      </c>
      <c r="Q35" s="6" t="e">
        <f>P35-#REF!</f>
        <v>#REF!</v>
      </c>
      <c r="R35" s="31" t="e">
        <f>P35/#REF!</f>
        <v>#REF!</v>
      </c>
      <c r="S35" s="6">
        <f t="shared" si="7"/>
        <v>-129</v>
      </c>
      <c r="T35" s="31">
        <f t="shared" si="8"/>
        <v>0.93598014888337466</v>
      </c>
    </row>
    <row r="36" spans="1:20" hidden="1">
      <c r="A36" s="5" t="s">
        <v>25</v>
      </c>
      <c r="B36" s="12"/>
      <c r="C36" s="6"/>
      <c r="D36" s="6"/>
      <c r="E36" s="6"/>
      <c r="F36" s="6"/>
      <c r="G36" s="6"/>
      <c r="H36" s="28"/>
      <c r="I36" s="6"/>
      <c r="J36" s="15"/>
      <c r="K36" s="49">
        <f t="shared" si="2"/>
        <v>1.01</v>
      </c>
      <c r="L36" s="6">
        <f t="shared" si="3"/>
        <v>0</v>
      </c>
      <c r="M36" s="22">
        <v>0</v>
      </c>
      <c r="N36" s="41"/>
      <c r="O36" s="42"/>
      <c r="P36" s="6">
        <f t="shared" si="6"/>
        <v>0</v>
      </c>
      <c r="Q36" s="6" t="e">
        <f>P36-#REF!</f>
        <v>#REF!</v>
      </c>
      <c r="R36" s="31" t="e">
        <f>P36/#REF!</f>
        <v>#REF!</v>
      </c>
      <c r="S36" s="6">
        <f t="shared" si="7"/>
        <v>0</v>
      </c>
      <c r="T36" s="31" t="e">
        <f t="shared" si="8"/>
        <v>#DIV/0!</v>
      </c>
    </row>
    <row r="37" spans="1:20" s="19" customFormat="1" ht="21" customHeight="1">
      <c r="A37" s="8" t="s">
        <v>26</v>
      </c>
      <c r="B37" s="43">
        <f t="shared" ref="B37:P37" si="9">SUM(B11:B36)</f>
        <v>3135.4</v>
      </c>
      <c r="C37" s="43">
        <f t="shared" si="9"/>
        <v>54605</v>
      </c>
      <c r="D37" s="9">
        <f t="shared" ref="D37" si="10">C37/B37</f>
        <v>17.415640747592015</v>
      </c>
      <c r="E37" s="43">
        <f t="shared" si="9"/>
        <v>50409</v>
      </c>
      <c r="F37" s="9">
        <f t="shared" si="9"/>
        <v>2888.1539490819787</v>
      </c>
      <c r="G37" s="18">
        <v>22400</v>
      </c>
      <c r="H37" s="43">
        <f>SUM(H11:H36)/25</f>
        <v>1.7800000000000005</v>
      </c>
      <c r="I37" s="43">
        <v>12</v>
      </c>
      <c r="J37" s="45">
        <v>1.302</v>
      </c>
      <c r="K37" s="50">
        <f>((1*9)+(1.04*3))/12</f>
        <v>1.01</v>
      </c>
      <c r="L37" s="9">
        <f>SUM(L11:L36)</f>
        <v>1853787838.8911521</v>
      </c>
      <c r="M37" s="44">
        <f t="shared" si="9"/>
        <v>1086747302</v>
      </c>
      <c r="N37" s="43">
        <f t="shared" si="9"/>
        <v>767040536.89115262</v>
      </c>
      <c r="O37" s="43">
        <f t="shared" si="9"/>
        <v>767040700</v>
      </c>
      <c r="P37" s="9">
        <f t="shared" si="9"/>
        <v>1853788002</v>
      </c>
      <c r="Q37" s="18" t="e">
        <f>P37-#REF!</f>
        <v>#REF!</v>
      </c>
      <c r="R37" s="32" t="e">
        <f>P37/#REF!</f>
        <v>#REF!</v>
      </c>
      <c r="S37" s="18">
        <f t="shared" si="7"/>
        <v>-4196</v>
      </c>
      <c r="T37" s="32">
        <f t="shared" si="8"/>
        <v>0.92315722003479539</v>
      </c>
    </row>
    <row r="38" spans="1:20">
      <c r="A38" s="2"/>
      <c r="G38" s="7"/>
      <c r="H38" s="7"/>
      <c r="I38" s="7"/>
      <c r="J38" s="7"/>
      <c r="K38" s="7"/>
      <c r="L38" s="7"/>
    </row>
  </sheetData>
  <mergeCells count="23">
    <mergeCell ref="N4:N7"/>
    <mergeCell ref="B1:N1"/>
    <mergeCell ref="A3:A7"/>
    <mergeCell ref="B3:O3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O4:O7"/>
    <mergeCell ref="P4:T4"/>
    <mergeCell ref="P5:P7"/>
    <mergeCell ref="Q5:Q7"/>
    <mergeCell ref="R5:R7"/>
    <mergeCell ref="S5:S7"/>
    <mergeCell ref="T5:T7"/>
  </mergeCells>
  <pageMargins left="0.39370078740157483" right="0.39370078740157483" top="0.78740157480314965" bottom="0.39370078740157483" header="0.51181102362204722" footer="0.51181102362204722"/>
  <pageSetup paperSize="9" scale="67" fitToHeight="0" orientation="landscape" horizontalDpi="4294967295" verticalDpi="4294967295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U38"/>
  <sheetViews>
    <sheetView view="pageBreakPreview" zoomScale="93" zoomScaleNormal="90" zoomScaleSheetLayoutView="93" workbookViewId="0">
      <pane xSplit="1" ySplit="10" topLeftCell="B11" activePane="bottomRight" state="frozen"/>
      <selection pane="topRight" activeCell="B1" sqref="B1"/>
      <selection pane="bottomLeft" activeCell="A9" sqref="A9"/>
      <selection pane="bottomRight" activeCell="O4" sqref="O4:O7"/>
    </sheetView>
  </sheetViews>
  <sheetFormatPr defaultRowHeight="12.75"/>
  <cols>
    <col min="1" max="1" width="16.85546875" customWidth="1"/>
    <col min="2" max="2" width="14.28515625" customWidth="1"/>
    <col min="3" max="3" width="13.140625" customWidth="1"/>
    <col min="4" max="4" width="12.5703125" customWidth="1"/>
    <col min="5" max="5" width="13.140625" customWidth="1"/>
    <col min="6" max="6" width="13" customWidth="1"/>
    <col min="7" max="7" width="12.5703125" customWidth="1"/>
    <col min="8" max="8" width="11.5703125" customWidth="1"/>
    <col min="9" max="9" width="10.42578125" customWidth="1"/>
    <col min="10" max="10" width="12.28515625" customWidth="1"/>
    <col min="11" max="11" width="12.5703125" customWidth="1"/>
    <col min="12" max="12" width="16.7109375" customWidth="1"/>
    <col min="13" max="13" width="15.5703125" style="20" customWidth="1"/>
    <col min="14" max="14" width="15.5703125" customWidth="1"/>
    <col min="15" max="15" width="15.140625" style="40" customWidth="1"/>
    <col min="16" max="16" width="15.85546875" hidden="1" customWidth="1"/>
    <col min="17" max="18" width="13.5703125" hidden="1" customWidth="1"/>
    <col min="19" max="19" width="11.42578125" hidden="1" customWidth="1"/>
    <col min="20" max="20" width="12.42578125" style="24" hidden="1" customWidth="1"/>
    <col min="21" max="21" width="27" hidden="1" customWidth="1"/>
    <col min="22" max="22" width="12.85546875" bestFit="1" customWidth="1"/>
    <col min="23" max="23" width="33.85546875" customWidth="1"/>
    <col min="24" max="24" width="29.140625" customWidth="1"/>
    <col min="25" max="25" width="18.140625" customWidth="1"/>
  </cols>
  <sheetData>
    <row r="1" spans="1:20" ht="50.25" customHeight="1">
      <c r="B1" s="59" t="s">
        <v>77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1"/>
      <c r="P1" s="1"/>
      <c r="Q1" s="1"/>
      <c r="R1" s="1"/>
      <c r="S1" s="1"/>
      <c r="T1" s="1"/>
    </row>
    <row r="2" spans="1:20">
      <c r="A2" s="29" t="s">
        <v>60</v>
      </c>
    </row>
    <row r="3" spans="1:20" ht="40.5" hidden="1" customHeight="1">
      <c r="A3" s="60" t="s">
        <v>27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30"/>
      <c r="Q3" s="30"/>
      <c r="R3" s="30"/>
      <c r="S3" s="30"/>
      <c r="T3" s="25"/>
    </row>
    <row r="4" spans="1:20" ht="25.5" customHeight="1">
      <c r="A4" s="61"/>
      <c r="B4" s="62" t="s">
        <v>75</v>
      </c>
      <c r="C4" s="53" t="s">
        <v>65</v>
      </c>
      <c r="D4" s="53" t="s">
        <v>76</v>
      </c>
      <c r="E4" s="53" t="s">
        <v>70</v>
      </c>
      <c r="F4" s="62" t="s">
        <v>71</v>
      </c>
      <c r="G4" s="62" t="s">
        <v>87</v>
      </c>
      <c r="H4" s="53" t="s">
        <v>37</v>
      </c>
      <c r="I4" s="53" t="s">
        <v>38</v>
      </c>
      <c r="J4" s="53" t="s">
        <v>41</v>
      </c>
      <c r="K4" s="53" t="s">
        <v>78</v>
      </c>
      <c r="L4" s="64" t="s">
        <v>72</v>
      </c>
      <c r="M4" s="63" t="s">
        <v>79</v>
      </c>
      <c r="N4" s="64" t="s">
        <v>73</v>
      </c>
      <c r="O4" s="64" t="s">
        <v>74</v>
      </c>
      <c r="P4" s="56" t="s">
        <v>48</v>
      </c>
      <c r="Q4" s="57"/>
      <c r="R4" s="57"/>
      <c r="S4" s="57"/>
      <c r="T4" s="58"/>
    </row>
    <row r="5" spans="1:20" ht="12.75" customHeight="1">
      <c r="A5" s="61"/>
      <c r="B5" s="62"/>
      <c r="C5" s="54"/>
      <c r="D5" s="54"/>
      <c r="E5" s="54"/>
      <c r="F5" s="62"/>
      <c r="G5" s="62"/>
      <c r="H5" s="54"/>
      <c r="I5" s="54"/>
      <c r="J5" s="54"/>
      <c r="K5" s="54"/>
      <c r="L5" s="65"/>
      <c r="M5" s="63"/>
      <c r="N5" s="65"/>
      <c r="O5" s="65"/>
      <c r="P5" s="53" t="s">
        <v>55</v>
      </c>
      <c r="Q5" s="53" t="s">
        <v>56</v>
      </c>
      <c r="R5" s="53" t="s">
        <v>57</v>
      </c>
      <c r="S5" s="53" t="s">
        <v>58</v>
      </c>
      <c r="T5" s="53" t="s">
        <v>59</v>
      </c>
    </row>
    <row r="6" spans="1:20" ht="12.75" customHeight="1">
      <c r="A6" s="61"/>
      <c r="B6" s="62"/>
      <c r="C6" s="54"/>
      <c r="D6" s="54"/>
      <c r="E6" s="54"/>
      <c r="F6" s="62"/>
      <c r="G6" s="62"/>
      <c r="H6" s="54"/>
      <c r="I6" s="54"/>
      <c r="J6" s="54"/>
      <c r="K6" s="54"/>
      <c r="L6" s="65"/>
      <c r="M6" s="63"/>
      <c r="N6" s="65"/>
      <c r="O6" s="65"/>
      <c r="P6" s="54"/>
      <c r="Q6" s="54"/>
      <c r="R6" s="54"/>
      <c r="S6" s="54"/>
      <c r="T6" s="54"/>
    </row>
    <row r="7" spans="1:20" ht="101.25" customHeight="1">
      <c r="A7" s="61"/>
      <c r="B7" s="62"/>
      <c r="C7" s="55"/>
      <c r="D7" s="55"/>
      <c r="E7" s="55"/>
      <c r="F7" s="62"/>
      <c r="G7" s="62"/>
      <c r="H7" s="55"/>
      <c r="I7" s="55"/>
      <c r="J7" s="55"/>
      <c r="K7" s="55"/>
      <c r="L7" s="66"/>
      <c r="M7" s="63"/>
      <c r="N7" s="66"/>
      <c r="O7" s="66"/>
      <c r="P7" s="55"/>
      <c r="Q7" s="55"/>
      <c r="R7" s="55"/>
      <c r="S7" s="55"/>
      <c r="T7" s="55"/>
    </row>
    <row r="8" spans="1:20" ht="36" hidden="1" customHeight="1">
      <c r="A8" s="13" t="s">
        <v>33</v>
      </c>
      <c r="B8" s="47"/>
      <c r="C8" s="38"/>
      <c r="D8" s="46" t="s">
        <v>34</v>
      </c>
      <c r="E8" s="46"/>
      <c r="F8" s="47" t="s">
        <v>35</v>
      </c>
      <c r="G8" s="47"/>
      <c r="H8" s="47"/>
      <c r="I8" s="47"/>
      <c r="J8" s="47"/>
      <c r="K8" s="47"/>
      <c r="L8" s="47" t="s">
        <v>44</v>
      </c>
      <c r="M8" s="48"/>
      <c r="N8" s="46" t="s">
        <v>47</v>
      </c>
      <c r="O8" s="46" t="s">
        <v>52</v>
      </c>
      <c r="P8" s="46"/>
      <c r="Q8" s="46"/>
      <c r="R8" s="26"/>
      <c r="S8" s="46"/>
      <c r="T8" s="26"/>
    </row>
    <row r="9" spans="1:20" ht="39" hidden="1" customHeight="1">
      <c r="A9" s="46" t="s">
        <v>49</v>
      </c>
      <c r="B9" s="47" t="s">
        <v>29</v>
      </c>
      <c r="C9" s="46" t="s">
        <v>28</v>
      </c>
      <c r="D9" s="46" t="s">
        <v>30</v>
      </c>
      <c r="E9" s="46" t="s">
        <v>31</v>
      </c>
      <c r="F9" s="47" t="s">
        <v>32</v>
      </c>
      <c r="G9" s="37" t="s">
        <v>36</v>
      </c>
      <c r="H9" s="47" t="s">
        <v>39</v>
      </c>
      <c r="I9" s="47">
        <v>12</v>
      </c>
      <c r="J9" s="47" t="s">
        <v>40</v>
      </c>
      <c r="K9" s="47" t="s">
        <v>42</v>
      </c>
      <c r="L9" s="47" t="s">
        <v>43</v>
      </c>
      <c r="M9" s="48" t="s">
        <v>45</v>
      </c>
      <c r="N9" s="46" t="s">
        <v>46</v>
      </c>
      <c r="O9" s="46" t="s">
        <v>46</v>
      </c>
      <c r="P9" s="46"/>
      <c r="Q9" s="46"/>
      <c r="R9" s="26"/>
      <c r="S9" s="46"/>
      <c r="T9" s="26"/>
    </row>
    <row r="10" spans="1:20" ht="21" customHeight="1">
      <c r="A10" s="3">
        <v>1</v>
      </c>
      <c r="B10" s="4">
        <v>2</v>
      </c>
      <c r="C10" s="4">
        <v>3</v>
      </c>
      <c r="D10" s="4" t="s">
        <v>64</v>
      </c>
      <c r="E10" s="4">
        <v>5</v>
      </c>
      <c r="F10" s="4" t="s">
        <v>61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17" t="s">
        <v>62</v>
      </c>
      <c r="M10" s="4">
        <v>13</v>
      </c>
      <c r="N10" s="4" t="s">
        <v>63</v>
      </c>
      <c r="O10" s="17">
        <v>15</v>
      </c>
      <c r="P10" s="4">
        <v>13</v>
      </c>
      <c r="Q10" s="4" t="s">
        <v>63</v>
      </c>
      <c r="R10" s="4">
        <v>15</v>
      </c>
      <c r="S10" s="4" t="s">
        <v>50</v>
      </c>
      <c r="T10" s="4" t="s">
        <v>51</v>
      </c>
    </row>
    <row r="11" spans="1:20">
      <c r="A11" s="5" t="s">
        <v>0</v>
      </c>
      <c r="B11" s="12">
        <v>153.6</v>
      </c>
      <c r="C11" s="6">
        <v>2331</v>
      </c>
      <c r="D11" s="6">
        <f>C11/B11</f>
        <v>15.17578125</v>
      </c>
      <c r="E11" s="6">
        <v>2085</v>
      </c>
      <c r="F11" s="6">
        <f>E11/D11</f>
        <v>137.3899613899614</v>
      </c>
      <c r="G11" s="6">
        <v>22440</v>
      </c>
      <c r="H11" s="14">
        <v>1.7</v>
      </c>
      <c r="I11" s="6">
        <v>12</v>
      </c>
      <c r="J11" s="15">
        <v>1.302</v>
      </c>
      <c r="K11" s="51">
        <f>((1*9)+(1.04*3))/12*1.04</f>
        <v>1.0504</v>
      </c>
      <c r="L11" s="6">
        <f>F11*G11*H11*I11*J11*K11</f>
        <v>86014905.949278101</v>
      </c>
      <c r="M11" s="22">
        <v>51896066</v>
      </c>
      <c r="N11" s="41">
        <f>L11-M11</f>
        <v>34118839.949278101</v>
      </c>
      <c r="O11" s="42">
        <f>ROUND(N11,-2)</f>
        <v>34118800</v>
      </c>
      <c r="P11" s="6">
        <f>M11+O11</f>
        <v>86014866</v>
      </c>
      <c r="Q11" s="6" t="e">
        <f>P11-#REF!</f>
        <v>#REF!</v>
      </c>
      <c r="R11" s="31" t="e">
        <f>P11/#REF!</f>
        <v>#REF!</v>
      </c>
      <c r="S11" s="6">
        <f>E11-C11</f>
        <v>-246</v>
      </c>
      <c r="T11" s="31">
        <f>E11/C11</f>
        <v>0.89446589446589442</v>
      </c>
    </row>
    <row r="12" spans="1:20">
      <c r="A12" s="5" t="s">
        <v>1</v>
      </c>
      <c r="B12" s="12">
        <v>32.1</v>
      </c>
      <c r="C12" s="6">
        <v>373</v>
      </c>
      <c r="D12" s="6">
        <f t="shared" ref="D12:D35" si="0">C12/B12</f>
        <v>11.619937694704049</v>
      </c>
      <c r="E12" s="6">
        <v>257</v>
      </c>
      <c r="F12" s="6">
        <f t="shared" ref="F12:F35" si="1">E12/D12</f>
        <v>22.1171581769437</v>
      </c>
      <c r="G12" s="6">
        <v>22440</v>
      </c>
      <c r="H12" s="14">
        <v>1.7</v>
      </c>
      <c r="I12" s="6">
        <v>12</v>
      </c>
      <c r="J12" s="15">
        <v>1.302</v>
      </c>
      <c r="K12" s="51">
        <f t="shared" ref="K12:K35" si="2">((1*9)+(1.04*3))/12*1.04</f>
        <v>1.0504</v>
      </c>
      <c r="L12" s="6">
        <f t="shared" ref="L12:L36" si="3">F12*G12*H12*I12*J12*K12</f>
        <v>13846756.059967287</v>
      </c>
      <c r="M12" s="22">
        <v>6893415</v>
      </c>
      <c r="N12" s="41">
        <f t="shared" ref="N12:N35" si="4">L12-M12</f>
        <v>6953341.0599672869</v>
      </c>
      <c r="O12" s="42">
        <f t="shared" ref="O12:O35" si="5">ROUND(N12,-2)</f>
        <v>6953300</v>
      </c>
      <c r="P12" s="6">
        <f t="shared" ref="P12:P36" si="6">M12+O12</f>
        <v>13846715</v>
      </c>
      <c r="Q12" s="6" t="e">
        <f>P12-#REF!</f>
        <v>#REF!</v>
      </c>
      <c r="R12" s="31" t="e">
        <f>P12/#REF!</f>
        <v>#REF!</v>
      </c>
      <c r="S12" s="6">
        <f t="shared" ref="S12:S37" si="7">E12-C12</f>
        <v>-116</v>
      </c>
      <c r="T12" s="31">
        <f t="shared" ref="T12:T37" si="8">E12/C12</f>
        <v>0.68900804289544237</v>
      </c>
    </row>
    <row r="13" spans="1:20">
      <c r="A13" s="5" t="s">
        <v>2</v>
      </c>
      <c r="B13" s="12">
        <v>28.7</v>
      </c>
      <c r="C13" s="6">
        <v>440</v>
      </c>
      <c r="D13" s="6">
        <f t="shared" si="0"/>
        <v>15.331010452961673</v>
      </c>
      <c r="E13" s="6">
        <v>371</v>
      </c>
      <c r="F13" s="6">
        <f t="shared" si="1"/>
        <v>24.199318181818182</v>
      </c>
      <c r="G13" s="6">
        <v>22440</v>
      </c>
      <c r="H13" s="14">
        <v>1.7</v>
      </c>
      <c r="I13" s="6">
        <v>12</v>
      </c>
      <c r="J13" s="15">
        <v>1.302</v>
      </c>
      <c r="K13" s="51">
        <f t="shared" si="2"/>
        <v>1.0504</v>
      </c>
      <c r="L13" s="6">
        <f t="shared" si="3"/>
        <v>15150321.438243262</v>
      </c>
      <c r="M13" s="22">
        <v>7693361</v>
      </c>
      <c r="N13" s="41">
        <f t="shared" si="4"/>
        <v>7456960.4382432625</v>
      </c>
      <c r="O13" s="42">
        <f t="shared" si="5"/>
        <v>7457000</v>
      </c>
      <c r="P13" s="6">
        <f t="shared" si="6"/>
        <v>15150361</v>
      </c>
      <c r="Q13" s="6" t="e">
        <f>P13-#REF!</f>
        <v>#REF!</v>
      </c>
      <c r="R13" s="31" t="e">
        <f>P13/#REF!</f>
        <v>#REF!</v>
      </c>
      <c r="S13" s="6">
        <f t="shared" si="7"/>
        <v>-69</v>
      </c>
      <c r="T13" s="31">
        <f t="shared" si="8"/>
        <v>0.84318181818181814</v>
      </c>
    </row>
    <row r="14" spans="1:20">
      <c r="A14" s="5" t="s">
        <v>3</v>
      </c>
      <c r="B14" s="12">
        <v>37.200000000000003</v>
      </c>
      <c r="C14" s="6">
        <v>633</v>
      </c>
      <c r="D14" s="6">
        <f t="shared" si="0"/>
        <v>17.016129032258064</v>
      </c>
      <c r="E14" s="6">
        <v>603</v>
      </c>
      <c r="F14" s="6">
        <f t="shared" si="1"/>
        <v>35.43696682464455</v>
      </c>
      <c r="G14" s="6">
        <v>22440</v>
      </c>
      <c r="H14" s="14">
        <v>1.7</v>
      </c>
      <c r="I14" s="6">
        <v>12</v>
      </c>
      <c r="J14" s="15">
        <v>1.302</v>
      </c>
      <c r="K14" s="51">
        <f t="shared" si="2"/>
        <v>1.0504</v>
      </c>
      <c r="L14" s="6">
        <f t="shared" si="3"/>
        <v>22185808.466004882</v>
      </c>
      <c r="M14" s="22">
        <v>11605736</v>
      </c>
      <c r="N14" s="41">
        <f t="shared" si="4"/>
        <v>10580072.466004882</v>
      </c>
      <c r="O14" s="42">
        <f t="shared" si="5"/>
        <v>10580100</v>
      </c>
      <c r="P14" s="6">
        <f t="shared" si="6"/>
        <v>22185836</v>
      </c>
      <c r="Q14" s="6" t="e">
        <f>P14-#REF!</f>
        <v>#REF!</v>
      </c>
      <c r="R14" s="31" t="e">
        <f>P14/#REF!</f>
        <v>#REF!</v>
      </c>
      <c r="S14" s="6">
        <f t="shared" si="7"/>
        <v>-30</v>
      </c>
      <c r="T14" s="31">
        <f t="shared" si="8"/>
        <v>0.95260663507109</v>
      </c>
    </row>
    <row r="15" spans="1:20">
      <c r="A15" s="5" t="s">
        <v>4</v>
      </c>
      <c r="B15" s="12">
        <v>52.2</v>
      </c>
      <c r="C15" s="6">
        <v>845</v>
      </c>
      <c r="D15" s="6">
        <f t="shared" si="0"/>
        <v>16.187739463601531</v>
      </c>
      <c r="E15" s="6">
        <v>761</v>
      </c>
      <c r="F15" s="6">
        <f t="shared" si="1"/>
        <v>47.010887573964503</v>
      </c>
      <c r="G15" s="6">
        <v>22440</v>
      </c>
      <c r="H15" s="14">
        <v>1.7</v>
      </c>
      <c r="I15" s="6">
        <v>12</v>
      </c>
      <c r="J15" s="15">
        <v>1.302</v>
      </c>
      <c r="K15" s="51">
        <f t="shared" si="2"/>
        <v>1.0504</v>
      </c>
      <c r="L15" s="6">
        <f t="shared" si="3"/>
        <v>29431823.346899189</v>
      </c>
      <c r="M15" s="22">
        <v>14424831</v>
      </c>
      <c r="N15" s="41">
        <f t="shared" si="4"/>
        <v>15006992.346899189</v>
      </c>
      <c r="O15" s="42">
        <f t="shared" si="5"/>
        <v>15007000</v>
      </c>
      <c r="P15" s="6">
        <f t="shared" si="6"/>
        <v>29431831</v>
      </c>
      <c r="Q15" s="6" t="e">
        <f>P15-#REF!</f>
        <v>#REF!</v>
      </c>
      <c r="R15" s="31" t="e">
        <f>P15/#REF!</f>
        <v>#REF!</v>
      </c>
      <c r="S15" s="6">
        <f t="shared" si="7"/>
        <v>-84</v>
      </c>
      <c r="T15" s="31">
        <f t="shared" si="8"/>
        <v>0.90059171597633136</v>
      </c>
    </row>
    <row r="16" spans="1:20">
      <c r="A16" s="5" t="s">
        <v>5</v>
      </c>
      <c r="B16" s="12">
        <v>65.3</v>
      </c>
      <c r="C16" s="6">
        <v>954</v>
      </c>
      <c r="D16" s="6">
        <f t="shared" si="0"/>
        <v>14.609494640122513</v>
      </c>
      <c r="E16" s="6">
        <v>931</v>
      </c>
      <c r="F16" s="6">
        <f t="shared" si="1"/>
        <v>63.725681341719074</v>
      </c>
      <c r="G16" s="6">
        <v>22440</v>
      </c>
      <c r="H16" s="14">
        <v>1.7</v>
      </c>
      <c r="I16" s="6">
        <v>12</v>
      </c>
      <c r="J16" s="15">
        <v>1.302</v>
      </c>
      <c r="K16" s="51">
        <f t="shared" si="2"/>
        <v>1.0504</v>
      </c>
      <c r="L16" s="6">
        <f t="shared" si="3"/>
        <v>39896353.64700041</v>
      </c>
      <c r="M16" s="22">
        <v>23332499</v>
      </c>
      <c r="N16" s="41">
        <f t="shared" si="4"/>
        <v>16563854.64700041</v>
      </c>
      <c r="O16" s="42">
        <f t="shared" si="5"/>
        <v>16563900</v>
      </c>
      <c r="P16" s="6">
        <f t="shared" si="6"/>
        <v>39896399</v>
      </c>
      <c r="Q16" s="6" t="e">
        <f>P16-#REF!</f>
        <v>#REF!</v>
      </c>
      <c r="R16" s="31" t="e">
        <f>P16/#REF!</f>
        <v>#REF!</v>
      </c>
      <c r="S16" s="6">
        <f t="shared" si="7"/>
        <v>-23</v>
      </c>
      <c r="T16" s="31">
        <f t="shared" si="8"/>
        <v>0.97589098532494756</v>
      </c>
    </row>
    <row r="17" spans="1:20">
      <c r="A17" s="5" t="s">
        <v>6</v>
      </c>
      <c r="B17" s="12">
        <v>33.1</v>
      </c>
      <c r="C17" s="6">
        <v>608</v>
      </c>
      <c r="D17" s="6">
        <f t="shared" si="0"/>
        <v>18.368580060422961</v>
      </c>
      <c r="E17" s="6">
        <v>423</v>
      </c>
      <c r="F17" s="6">
        <f t="shared" si="1"/>
        <v>23.028453947368423</v>
      </c>
      <c r="G17" s="6">
        <v>22440</v>
      </c>
      <c r="H17" s="14">
        <v>1.7</v>
      </c>
      <c r="I17" s="6">
        <v>12</v>
      </c>
      <c r="J17" s="15">
        <v>1.302</v>
      </c>
      <c r="K17" s="51">
        <f t="shared" si="2"/>
        <v>1.0504</v>
      </c>
      <c r="L17" s="6">
        <f t="shared" si="3"/>
        <v>14417285.516355827</v>
      </c>
      <c r="M17" s="22">
        <v>8668953</v>
      </c>
      <c r="N17" s="41">
        <f t="shared" si="4"/>
        <v>5748332.5163558275</v>
      </c>
      <c r="O17" s="42">
        <f t="shared" si="5"/>
        <v>5748300</v>
      </c>
      <c r="P17" s="6">
        <f t="shared" si="6"/>
        <v>14417253</v>
      </c>
      <c r="Q17" s="6" t="e">
        <f>P17-#REF!</f>
        <v>#REF!</v>
      </c>
      <c r="R17" s="31" t="e">
        <f>P17/#REF!</f>
        <v>#REF!</v>
      </c>
      <c r="S17" s="6">
        <f t="shared" si="7"/>
        <v>-185</v>
      </c>
      <c r="T17" s="31">
        <f t="shared" si="8"/>
        <v>0.69572368421052633</v>
      </c>
    </row>
    <row r="18" spans="1:20">
      <c r="A18" s="5" t="s">
        <v>7</v>
      </c>
      <c r="B18" s="12">
        <v>38.5</v>
      </c>
      <c r="C18" s="6">
        <v>483</v>
      </c>
      <c r="D18" s="6">
        <f t="shared" si="0"/>
        <v>12.545454545454545</v>
      </c>
      <c r="E18" s="6">
        <v>399</v>
      </c>
      <c r="F18" s="6">
        <f t="shared" si="1"/>
        <v>31.804347826086957</v>
      </c>
      <c r="G18" s="6">
        <v>22440</v>
      </c>
      <c r="H18" s="14">
        <v>1.7</v>
      </c>
      <c r="I18" s="6">
        <v>12</v>
      </c>
      <c r="J18" s="15">
        <v>1.302</v>
      </c>
      <c r="K18" s="51">
        <f t="shared" si="2"/>
        <v>1.0504</v>
      </c>
      <c r="L18" s="6">
        <f t="shared" si="3"/>
        <v>19911556.560338922</v>
      </c>
      <c r="M18" s="22">
        <v>8645994</v>
      </c>
      <c r="N18" s="41">
        <f t="shared" si="4"/>
        <v>11265562.560338922</v>
      </c>
      <c r="O18" s="42">
        <f t="shared" si="5"/>
        <v>11265600</v>
      </c>
      <c r="P18" s="6">
        <f t="shared" si="6"/>
        <v>19911594</v>
      </c>
      <c r="Q18" s="6" t="e">
        <f>P18-#REF!</f>
        <v>#REF!</v>
      </c>
      <c r="R18" s="31" t="e">
        <f>P18/#REF!</f>
        <v>#REF!</v>
      </c>
      <c r="S18" s="6">
        <f t="shared" si="7"/>
        <v>-84</v>
      </c>
      <c r="T18" s="31">
        <f t="shared" si="8"/>
        <v>0.82608695652173914</v>
      </c>
    </row>
    <row r="19" spans="1:20">
      <c r="A19" s="5" t="s">
        <v>8</v>
      </c>
      <c r="B19" s="12">
        <v>45.7</v>
      </c>
      <c r="C19" s="6">
        <v>649</v>
      </c>
      <c r="D19" s="6">
        <f t="shared" si="0"/>
        <v>14.201312910284463</v>
      </c>
      <c r="E19" s="6">
        <v>558</v>
      </c>
      <c r="F19" s="6">
        <f t="shared" si="1"/>
        <v>39.292141756548538</v>
      </c>
      <c r="G19" s="6">
        <v>22440</v>
      </c>
      <c r="H19" s="14">
        <v>1.7</v>
      </c>
      <c r="I19" s="6">
        <v>12</v>
      </c>
      <c r="J19" s="15">
        <v>1.302</v>
      </c>
      <c r="K19" s="51">
        <f t="shared" si="2"/>
        <v>1.0504</v>
      </c>
      <c r="L19" s="6">
        <f t="shared" si="3"/>
        <v>24599394.624927588</v>
      </c>
      <c r="M19" s="22">
        <v>11356818</v>
      </c>
      <c r="N19" s="41">
        <f t="shared" si="4"/>
        <v>13242576.624927588</v>
      </c>
      <c r="O19" s="42">
        <f t="shared" si="5"/>
        <v>13242600</v>
      </c>
      <c r="P19" s="6">
        <f t="shared" si="6"/>
        <v>24599418</v>
      </c>
      <c r="Q19" s="6" t="e">
        <f>P19-#REF!</f>
        <v>#REF!</v>
      </c>
      <c r="R19" s="31" t="e">
        <f>P19/#REF!</f>
        <v>#REF!</v>
      </c>
      <c r="S19" s="6">
        <f t="shared" si="7"/>
        <v>-91</v>
      </c>
      <c r="T19" s="31">
        <f t="shared" si="8"/>
        <v>0.8597842835130971</v>
      </c>
    </row>
    <row r="20" spans="1:20">
      <c r="A20" s="5" t="s">
        <v>9</v>
      </c>
      <c r="B20" s="12">
        <v>15.7</v>
      </c>
      <c r="C20" s="6">
        <v>164</v>
      </c>
      <c r="D20" s="6">
        <f t="shared" si="0"/>
        <v>10.445859872611466</v>
      </c>
      <c r="E20" s="6">
        <v>126</v>
      </c>
      <c r="F20" s="6">
        <f t="shared" si="1"/>
        <v>12.062195121951218</v>
      </c>
      <c r="G20" s="6">
        <v>22440</v>
      </c>
      <c r="H20" s="14">
        <v>2.2000000000000002</v>
      </c>
      <c r="I20" s="6">
        <v>12</v>
      </c>
      <c r="J20" s="15">
        <v>1.302</v>
      </c>
      <c r="K20" s="51">
        <f t="shared" si="2"/>
        <v>1.0504</v>
      </c>
      <c r="L20" s="6">
        <f t="shared" si="3"/>
        <v>9772795.8416439574</v>
      </c>
      <c r="M20" s="22">
        <v>3615709</v>
      </c>
      <c r="N20" s="41">
        <f t="shared" si="4"/>
        <v>6157086.8416439574</v>
      </c>
      <c r="O20" s="42">
        <f t="shared" si="5"/>
        <v>6157100</v>
      </c>
      <c r="P20" s="6">
        <f t="shared" si="6"/>
        <v>9772809</v>
      </c>
      <c r="Q20" s="6" t="e">
        <f>P20-#REF!</f>
        <v>#REF!</v>
      </c>
      <c r="R20" s="31" t="e">
        <f>P20/#REF!</f>
        <v>#REF!</v>
      </c>
      <c r="S20" s="6">
        <f t="shared" si="7"/>
        <v>-38</v>
      </c>
      <c r="T20" s="31">
        <f t="shared" si="8"/>
        <v>0.76829268292682928</v>
      </c>
    </row>
    <row r="21" spans="1:20">
      <c r="A21" s="5" t="s">
        <v>10</v>
      </c>
      <c r="B21" s="12">
        <v>16.399999999999999</v>
      </c>
      <c r="C21" s="6">
        <v>233</v>
      </c>
      <c r="D21" s="6">
        <f t="shared" si="0"/>
        <v>14.207317073170733</v>
      </c>
      <c r="E21" s="6">
        <v>183</v>
      </c>
      <c r="F21" s="6">
        <f t="shared" si="1"/>
        <v>12.880686695278969</v>
      </c>
      <c r="G21" s="6">
        <v>22440</v>
      </c>
      <c r="H21" s="14">
        <v>2.2000000000000002</v>
      </c>
      <c r="I21" s="6">
        <v>12</v>
      </c>
      <c r="J21" s="15">
        <v>1.302</v>
      </c>
      <c r="K21" s="51">
        <f t="shared" si="2"/>
        <v>1.0504</v>
      </c>
      <c r="L21" s="6">
        <f t="shared" si="3"/>
        <v>10435938.077643877</v>
      </c>
      <c r="M21" s="22">
        <v>5170030</v>
      </c>
      <c r="N21" s="41">
        <f t="shared" si="4"/>
        <v>5265908.0776438769</v>
      </c>
      <c r="O21" s="42">
        <f t="shared" si="5"/>
        <v>5265900</v>
      </c>
      <c r="P21" s="6">
        <f t="shared" si="6"/>
        <v>10435930</v>
      </c>
      <c r="Q21" s="6" t="e">
        <f>P21-#REF!</f>
        <v>#REF!</v>
      </c>
      <c r="R21" s="31" t="e">
        <f>P21/#REF!</f>
        <v>#REF!</v>
      </c>
      <c r="S21" s="6">
        <f t="shared" si="7"/>
        <v>-50</v>
      </c>
      <c r="T21" s="31">
        <f t="shared" si="8"/>
        <v>0.78540772532188841</v>
      </c>
    </row>
    <row r="22" spans="1:20">
      <c r="A22" s="5" t="s">
        <v>11</v>
      </c>
      <c r="B22" s="12">
        <v>63.6</v>
      </c>
      <c r="C22" s="6">
        <v>1215</v>
      </c>
      <c r="D22" s="6">
        <f t="shared" si="0"/>
        <v>19.10377358490566</v>
      </c>
      <c r="E22" s="6">
        <v>1075</v>
      </c>
      <c r="F22" s="6">
        <f t="shared" si="1"/>
        <v>56.271604938271608</v>
      </c>
      <c r="G22" s="6">
        <v>22440</v>
      </c>
      <c r="H22" s="14">
        <v>1.7</v>
      </c>
      <c r="I22" s="6">
        <v>12</v>
      </c>
      <c r="J22" s="15">
        <v>1.302</v>
      </c>
      <c r="K22" s="51">
        <f t="shared" si="2"/>
        <v>1.0504</v>
      </c>
      <c r="L22" s="6">
        <f t="shared" si="3"/>
        <v>35229624.911547735</v>
      </c>
      <c r="M22" s="22">
        <v>21146384</v>
      </c>
      <c r="N22" s="41">
        <f t="shared" si="4"/>
        <v>14083240.911547735</v>
      </c>
      <c r="O22" s="42">
        <f t="shared" si="5"/>
        <v>14083200</v>
      </c>
      <c r="P22" s="6">
        <f t="shared" si="6"/>
        <v>35229584</v>
      </c>
      <c r="Q22" s="6" t="e">
        <f>P22-#REF!</f>
        <v>#REF!</v>
      </c>
      <c r="R22" s="31" t="e">
        <f>P22/#REF!</f>
        <v>#REF!</v>
      </c>
      <c r="S22" s="6">
        <f t="shared" si="7"/>
        <v>-140</v>
      </c>
      <c r="T22" s="31">
        <f t="shared" si="8"/>
        <v>0.8847736625514403</v>
      </c>
    </row>
    <row r="23" spans="1:20">
      <c r="A23" s="5" t="s">
        <v>12</v>
      </c>
      <c r="B23" s="12">
        <v>67.099999999999994</v>
      </c>
      <c r="C23" s="6">
        <v>916</v>
      </c>
      <c r="D23" s="6">
        <f t="shared" si="0"/>
        <v>13.651266766020866</v>
      </c>
      <c r="E23" s="6">
        <v>643</v>
      </c>
      <c r="F23" s="6">
        <f t="shared" si="1"/>
        <v>47.101855895196501</v>
      </c>
      <c r="G23" s="6">
        <v>22440</v>
      </c>
      <c r="H23" s="14">
        <v>1.7</v>
      </c>
      <c r="I23" s="6">
        <v>12</v>
      </c>
      <c r="J23" s="15">
        <v>1.302</v>
      </c>
      <c r="K23" s="51">
        <f t="shared" si="2"/>
        <v>1.0504</v>
      </c>
      <c r="L23" s="6">
        <f t="shared" si="3"/>
        <v>29488775.336083639</v>
      </c>
      <c r="M23" s="22">
        <v>12887184</v>
      </c>
      <c r="N23" s="41">
        <f t="shared" si="4"/>
        <v>16601591.336083639</v>
      </c>
      <c r="O23" s="42">
        <f t="shared" si="5"/>
        <v>16601600</v>
      </c>
      <c r="P23" s="6">
        <f t="shared" si="6"/>
        <v>29488784</v>
      </c>
      <c r="Q23" s="6" t="e">
        <f>P23-#REF!</f>
        <v>#REF!</v>
      </c>
      <c r="R23" s="31" t="e">
        <f>P23/#REF!</f>
        <v>#REF!</v>
      </c>
      <c r="S23" s="6">
        <f t="shared" si="7"/>
        <v>-273</v>
      </c>
      <c r="T23" s="31">
        <f t="shared" si="8"/>
        <v>0.70196506550218341</v>
      </c>
    </row>
    <row r="24" spans="1:20">
      <c r="A24" s="5" t="s">
        <v>13</v>
      </c>
      <c r="B24" s="12">
        <v>56.3</v>
      </c>
      <c r="C24" s="6">
        <v>819</v>
      </c>
      <c r="D24" s="6">
        <f t="shared" si="0"/>
        <v>14.547069271758438</v>
      </c>
      <c r="E24" s="6">
        <v>750</v>
      </c>
      <c r="F24" s="6">
        <f t="shared" si="1"/>
        <v>51.556776556776555</v>
      </c>
      <c r="G24" s="6">
        <v>22440</v>
      </c>
      <c r="H24" s="14">
        <v>2.2000000000000002</v>
      </c>
      <c r="I24" s="6">
        <v>12</v>
      </c>
      <c r="J24" s="15">
        <v>1.302</v>
      </c>
      <c r="K24" s="51">
        <f t="shared" si="2"/>
        <v>1.0504</v>
      </c>
      <c r="L24" s="6">
        <f t="shared" si="3"/>
        <v>41771323.249920011</v>
      </c>
      <c r="M24" s="22">
        <v>25475808</v>
      </c>
      <c r="N24" s="41">
        <f t="shared" si="4"/>
        <v>16295515.249920011</v>
      </c>
      <c r="O24" s="42">
        <f t="shared" si="5"/>
        <v>16295500</v>
      </c>
      <c r="P24" s="6">
        <f t="shared" si="6"/>
        <v>41771308</v>
      </c>
      <c r="Q24" s="6" t="e">
        <f>P24-#REF!</f>
        <v>#REF!</v>
      </c>
      <c r="R24" s="31" t="e">
        <f>P24/#REF!</f>
        <v>#REF!</v>
      </c>
      <c r="S24" s="6">
        <f t="shared" si="7"/>
        <v>-69</v>
      </c>
      <c r="T24" s="31">
        <f t="shared" si="8"/>
        <v>0.91575091575091572</v>
      </c>
    </row>
    <row r="25" spans="1:20">
      <c r="A25" s="5" t="s">
        <v>14</v>
      </c>
      <c r="B25" s="12">
        <v>82.8</v>
      </c>
      <c r="C25" s="6">
        <v>1494</v>
      </c>
      <c r="D25" s="6">
        <f t="shared" si="0"/>
        <v>18.043478260869566</v>
      </c>
      <c r="E25" s="6">
        <v>1345</v>
      </c>
      <c r="F25" s="6">
        <f t="shared" si="1"/>
        <v>74.542168674698786</v>
      </c>
      <c r="G25" s="6">
        <v>22440</v>
      </c>
      <c r="H25" s="14">
        <v>1.7</v>
      </c>
      <c r="I25" s="6">
        <v>12</v>
      </c>
      <c r="J25" s="15">
        <v>1.302</v>
      </c>
      <c r="K25" s="51">
        <f t="shared" si="2"/>
        <v>1.0504</v>
      </c>
      <c r="L25" s="6">
        <f t="shared" si="3"/>
        <v>46668166.749175057</v>
      </c>
      <c r="M25" s="22">
        <v>23957459</v>
      </c>
      <c r="N25" s="41">
        <f t="shared" si="4"/>
        <v>22710707.749175057</v>
      </c>
      <c r="O25" s="42">
        <f t="shared" si="5"/>
        <v>22710700</v>
      </c>
      <c r="P25" s="6">
        <f t="shared" si="6"/>
        <v>46668159</v>
      </c>
      <c r="Q25" s="6" t="e">
        <f>P25-#REF!</f>
        <v>#REF!</v>
      </c>
      <c r="R25" s="31" t="e">
        <f>P25/#REF!</f>
        <v>#REF!</v>
      </c>
      <c r="S25" s="6">
        <f t="shared" si="7"/>
        <v>-149</v>
      </c>
      <c r="T25" s="31">
        <f t="shared" si="8"/>
        <v>0.90026773761713519</v>
      </c>
    </row>
    <row r="26" spans="1:20">
      <c r="A26" s="5" t="s">
        <v>15</v>
      </c>
      <c r="B26" s="12">
        <v>64.3</v>
      </c>
      <c r="C26" s="6">
        <v>1048</v>
      </c>
      <c r="D26" s="6">
        <f t="shared" si="0"/>
        <v>16.298600311041991</v>
      </c>
      <c r="E26" s="6">
        <v>947</v>
      </c>
      <c r="F26" s="6">
        <f t="shared" si="1"/>
        <v>58.10314885496183</v>
      </c>
      <c r="G26" s="6">
        <v>22440</v>
      </c>
      <c r="H26" s="14">
        <v>1.7</v>
      </c>
      <c r="I26" s="6">
        <v>12</v>
      </c>
      <c r="J26" s="15">
        <v>1.302</v>
      </c>
      <c r="K26" s="51">
        <f t="shared" si="2"/>
        <v>1.0504</v>
      </c>
      <c r="L26" s="6">
        <f t="shared" si="3"/>
        <v>36376288.584368259</v>
      </c>
      <c r="M26" s="22">
        <v>21304323</v>
      </c>
      <c r="N26" s="41">
        <f t="shared" si="4"/>
        <v>15071965.584368259</v>
      </c>
      <c r="O26" s="42">
        <f t="shared" si="5"/>
        <v>15072000</v>
      </c>
      <c r="P26" s="6">
        <f t="shared" si="6"/>
        <v>36376323</v>
      </c>
      <c r="Q26" s="6" t="e">
        <f>P26-#REF!</f>
        <v>#REF!</v>
      </c>
      <c r="R26" s="31" t="e">
        <f>P26/#REF!</f>
        <v>#REF!</v>
      </c>
      <c r="S26" s="6">
        <f t="shared" si="7"/>
        <v>-101</v>
      </c>
      <c r="T26" s="31">
        <f t="shared" si="8"/>
        <v>0.90362595419847325</v>
      </c>
    </row>
    <row r="27" spans="1:20">
      <c r="A27" s="5" t="s">
        <v>16</v>
      </c>
      <c r="B27" s="12">
        <v>82</v>
      </c>
      <c r="C27" s="6">
        <v>1325</v>
      </c>
      <c r="D27" s="6">
        <f t="shared" si="0"/>
        <v>16.158536585365855</v>
      </c>
      <c r="E27" s="6">
        <v>1151</v>
      </c>
      <c r="F27" s="6">
        <f t="shared" si="1"/>
        <v>71.231698113207543</v>
      </c>
      <c r="G27" s="6">
        <v>22440</v>
      </c>
      <c r="H27" s="14">
        <v>1.7</v>
      </c>
      <c r="I27" s="6">
        <v>12</v>
      </c>
      <c r="J27" s="15">
        <v>1.302</v>
      </c>
      <c r="K27" s="51">
        <f t="shared" si="2"/>
        <v>1.0504</v>
      </c>
      <c r="L27" s="6">
        <f t="shared" si="3"/>
        <v>44595600.375957273</v>
      </c>
      <c r="M27" s="22">
        <v>27877982</v>
      </c>
      <c r="N27" s="41">
        <f t="shared" si="4"/>
        <v>16717618.375957273</v>
      </c>
      <c r="O27" s="42">
        <f t="shared" si="5"/>
        <v>16717600</v>
      </c>
      <c r="P27" s="6">
        <f t="shared" si="6"/>
        <v>44595582</v>
      </c>
      <c r="Q27" s="6" t="e">
        <f>P27-#REF!</f>
        <v>#REF!</v>
      </c>
      <c r="R27" s="31" t="e">
        <f>P27/#REF!</f>
        <v>#REF!</v>
      </c>
      <c r="S27" s="6">
        <f t="shared" si="7"/>
        <v>-174</v>
      </c>
      <c r="T27" s="31">
        <f t="shared" si="8"/>
        <v>0.86867924528301887</v>
      </c>
    </row>
    <row r="28" spans="1:20">
      <c r="A28" s="5" t="s">
        <v>17</v>
      </c>
      <c r="B28" s="12">
        <v>54.5</v>
      </c>
      <c r="C28" s="6">
        <v>789</v>
      </c>
      <c r="D28" s="6">
        <f t="shared" si="0"/>
        <v>14.477064220183486</v>
      </c>
      <c r="E28" s="6">
        <v>580</v>
      </c>
      <c r="F28" s="6">
        <f t="shared" si="1"/>
        <v>40.063371356147023</v>
      </c>
      <c r="G28" s="6">
        <v>22440</v>
      </c>
      <c r="H28" s="14">
        <v>1.7</v>
      </c>
      <c r="I28" s="6">
        <v>12</v>
      </c>
      <c r="J28" s="15">
        <v>1.302</v>
      </c>
      <c r="K28" s="51">
        <f t="shared" si="2"/>
        <v>1.0504</v>
      </c>
      <c r="L28" s="6">
        <f t="shared" si="3"/>
        <v>25082233.69703763</v>
      </c>
      <c r="M28" s="22">
        <v>12290336</v>
      </c>
      <c r="N28" s="41">
        <f t="shared" si="4"/>
        <v>12791897.69703763</v>
      </c>
      <c r="O28" s="42">
        <f t="shared" si="5"/>
        <v>12791900</v>
      </c>
      <c r="P28" s="6">
        <f t="shared" si="6"/>
        <v>25082236</v>
      </c>
      <c r="Q28" s="6" t="e">
        <f>P28-#REF!</f>
        <v>#REF!</v>
      </c>
      <c r="R28" s="31" t="e">
        <f>P28/#REF!</f>
        <v>#REF!</v>
      </c>
      <c r="S28" s="6">
        <f t="shared" si="7"/>
        <v>-209</v>
      </c>
      <c r="T28" s="31">
        <f t="shared" si="8"/>
        <v>0.73510773130544993</v>
      </c>
    </row>
    <row r="29" spans="1:20">
      <c r="A29" s="5" t="s">
        <v>18</v>
      </c>
      <c r="B29" s="12">
        <v>37.9</v>
      </c>
      <c r="C29" s="6">
        <v>441</v>
      </c>
      <c r="D29" s="6">
        <f t="shared" si="0"/>
        <v>11.635883905013193</v>
      </c>
      <c r="E29" s="6">
        <v>407</v>
      </c>
      <c r="F29" s="6">
        <f t="shared" si="1"/>
        <v>34.978004535147392</v>
      </c>
      <c r="G29" s="6">
        <v>22440</v>
      </c>
      <c r="H29" s="14">
        <v>1.7</v>
      </c>
      <c r="I29" s="6">
        <v>12</v>
      </c>
      <c r="J29" s="15">
        <v>1.302</v>
      </c>
      <c r="K29" s="51">
        <f t="shared" si="2"/>
        <v>1.0504</v>
      </c>
      <c r="L29" s="6">
        <f t="shared" si="3"/>
        <v>21898468.708674926</v>
      </c>
      <c r="M29" s="22">
        <v>10301937</v>
      </c>
      <c r="N29" s="41">
        <f t="shared" si="4"/>
        <v>11596531.708674926</v>
      </c>
      <c r="O29" s="42">
        <f t="shared" si="5"/>
        <v>11596500</v>
      </c>
      <c r="P29" s="6">
        <f t="shared" si="6"/>
        <v>21898437</v>
      </c>
      <c r="Q29" s="6" t="e">
        <f>P29-#REF!</f>
        <v>#REF!</v>
      </c>
      <c r="R29" s="31" t="e">
        <f>P29/#REF!</f>
        <v>#REF!</v>
      </c>
      <c r="S29" s="6">
        <f t="shared" si="7"/>
        <v>-34</v>
      </c>
      <c r="T29" s="31">
        <f t="shared" si="8"/>
        <v>0.92290249433106575</v>
      </c>
    </row>
    <row r="30" spans="1:20">
      <c r="A30" s="5" t="s">
        <v>19</v>
      </c>
      <c r="B30" s="12">
        <v>923.6</v>
      </c>
      <c r="C30" s="6">
        <v>17864</v>
      </c>
      <c r="D30" s="6">
        <f t="shared" si="0"/>
        <v>19.341706366392376</v>
      </c>
      <c r="E30" s="6">
        <v>15938</v>
      </c>
      <c r="F30" s="6">
        <f t="shared" si="1"/>
        <v>824.02243618450518</v>
      </c>
      <c r="G30" s="6">
        <v>22440</v>
      </c>
      <c r="H30" s="14">
        <v>1.7</v>
      </c>
      <c r="I30" s="6">
        <v>12</v>
      </c>
      <c r="J30" s="15">
        <v>1.302</v>
      </c>
      <c r="K30" s="51">
        <f t="shared" si="2"/>
        <v>1.0504</v>
      </c>
      <c r="L30" s="6">
        <f t="shared" si="3"/>
        <v>515890765.46377176</v>
      </c>
      <c r="M30" s="22">
        <v>331984822</v>
      </c>
      <c r="N30" s="41">
        <f t="shared" si="4"/>
        <v>183905943.46377176</v>
      </c>
      <c r="O30" s="42">
        <f t="shared" si="5"/>
        <v>183905900</v>
      </c>
      <c r="P30" s="6">
        <f t="shared" si="6"/>
        <v>515890722</v>
      </c>
      <c r="Q30" s="6" t="e">
        <f>P30-#REF!</f>
        <v>#REF!</v>
      </c>
      <c r="R30" s="31" t="e">
        <f>P30/#REF!</f>
        <v>#REF!</v>
      </c>
      <c r="S30" s="6">
        <f t="shared" si="7"/>
        <v>-1926</v>
      </c>
      <c r="T30" s="31">
        <f t="shared" si="8"/>
        <v>0.89218540080609043</v>
      </c>
    </row>
    <row r="31" spans="1:20">
      <c r="A31" s="5" t="s">
        <v>20</v>
      </c>
      <c r="B31" s="12">
        <v>618.20000000000005</v>
      </c>
      <c r="C31" s="6">
        <v>10852</v>
      </c>
      <c r="D31" s="6">
        <f t="shared" si="0"/>
        <v>17.554189582659333</v>
      </c>
      <c r="E31" s="6">
        <v>10072</v>
      </c>
      <c r="F31" s="6">
        <f t="shared" si="1"/>
        <v>573.76616291927758</v>
      </c>
      <c r="G31" s="6">
        <v>22440</v>
      </c>
      <c r="H31" s="14">
        <v>2.2000000000000002</v>
      </c>
      <c r="I31" s="6">
        <v>12</v>
      </c>
      <c r="J31" s="15">
        <v>1.302</v>
      </c>
      <c r="K31" s="51">
        <f t="shared" si="2"/>
        <v>1.0504</v>
      </c>
      <c r="L31" s="6">
        <f t="shared" si="3"/>
        <v>464865599.86491674</v>
      </c>
      <c r="M31" s="22">
        <v>276036370</v>
      </c>
      <c r="N31" s="41">
        <f t="shared" si="4"/>
        <v>188829229.86491674</v>
      </c>
      <c r="O31" s="42">
        <f t="shared" si="5"/>
        <v>188829200</v>
      </c>
      <c r="P31" s="6">
        <f t="shared" si="6"/>
        <v>464865570</v>
      </c>
      <c r="Q31" s="6" t="e">
        <f>P31-#REF!</f>
        <v>#REF!</v>
      </c>
      <c r="R31" s="31" t="e">
        <f>P31/#REF!</f>
        <v>#REF!</v>
      </c>
      <c r="S31" s="6">
        <f t="shared" si="7"/>
        <v>-780</v>
      </c>
      <c r="T31" s="31">
        <f t="shared" si="8"/>
        <v>0.92812384813859194</v>
      </c>
    </row>
    <row r="32" spans="1:20">
      <c r="A32" s="5" t="s">
        <v>21</v>
      </c>
      <c r="B32" s="12">
        <v>217.5</v>
      </c>
      <c r="C32" s="6">
        <v>4317</v>
      </c>
      <c r="D32" s="6">
        <f t="shared" si="0"/>
        <v>19.848275862068967</v>
      </c>
      <c r="E32" s="6">
        <v>3954</v>
      </c>
      <c r="F32" s="6">
        <f t="shared" si="1"/>
        <v>199.21125781792909</v>
      </c>
      <c r="G32" s="6">
        <v>22440</v>
      </c>
      <c r="H32" s="14">
        <v>1.7</v>
      </c>
      <c r="I32" s="6">
        <v>12</v>
      </c>
      <c r="J32" s="15">
        <v>1.302</v>
      </c>
      <c r="K32" s="51">
        <f t="shared" si="2"/>
        <v>1.0504</v>
      </c>
      <c r="L32" s="6">
        <f t="shared" si="3"/>
        <v>124718992.79897875</v>
      </c>
      <c r="M32" s="22">
        <v>77980804</v>
      </c>
      <c r="N32" s="41">
        <f t="shared" si="4"/>
        <v>46738188.798978746</v>
      </c>
      <c r="O32" s="42">
        <f t="shared" si="5"/>
        <v>46738200</v>
      </c>
      <c r="P32" s="6">
        <f t="shared" si="6"/>
        <v>124719004</v>
      </c>
      <c r="Q32" s="6" t="e">
        <f>P32-#REF!</f>
        <v>#REF!</v>
      </c>
      <c r="R32" s="31" t="e">
        <f>P32/#REF!</f>
        <v>#REF!</v>
      </c>
      <c r="S32" s="6">
        <f t="shared" si="7"/>
        <v>-363</v>
      </c>
      <c r="T32" s="31">
        <f t="shared" si="8"/>
        <v>0.91591382904794993</v>
      </c>
    </row>
    <row r="33" spans="1:20">
      <c r="A33" s="5" t="s">
        <v>22</v>
      </c>
      <c r="B33" s="12">
        <v>107.4</v>
      </c>
      <c r="C33" s="6">
        <v>1937</v>
      </c>
      <c r="D33" s="6">
        <f t="shared" si="0"/>
        <v>18.035381750465547</v>
      </c>
      <c r="E33" s="6">
        <v>1807</v>
      </c>
      <c r="F33" s="6">
        <f t="shared" si="1"/>
        <v>100.19194630872485</v>
      </c>
      <c r="G33" s="6">
        <v>22440</v>
      </c>
      <c r="H33" s="14">
        <v>1.7</v>
      </c>
      <c r="I33" s="6">
        <v>12</v>
      </c>
      <c r="J33" s="15">
        <v>1.302</v>
      </c>
      <c r="K33" s="51">
        <f t="shared" si="2"/>
        <v>1.0504</v>
      </c>
      <c r="L33" s="6">
        <f t="shared" si="3"/>
        <v>62726568.603940055</v>
      </c>
      <c r="M33" s="22">
        <v>39204290</v>
      </c>
      <c r="N33" s="41">
        <f t="shared" si="4"/>
        <v>23522278.603940055</v>
      </c>
      <c r="O33" s="42">
        <f t="shared" si="5"/>
        <v>23522300</v>
      </c>
      <c r="P33" s="6">
        <f t="shared" si="6"/>
        <v>62726590</v>
      </c>
      <c r="Q33" s="6" t="e">
        <f>P33-#REF!</f>
        <v>#REF!</v>
      </c>
      <c r="R33" s="31" t="e">
        <f>P33/#REF!</f>
        <v>#REF!</v>
      </c>
      <c r="S33" s="6">
        <f t="shared" si="7"/>
        <v>-130</v>
      </c>
      <c r="T33" s="31">
        <f t="shared" si="8"/>
        <v>0.93288590604026844</v>
      </c>
    </row>
    <row r="34" spans="1:20">
      <c r="A34" s="5" t="s">
        <v>23</v>
      </c>
      <c r="B34" s="12">
        <v>110.1</v>
      </c>
      <c r="C34" s="6">
        <v>1860</v>
      </c>
      <c r="D34" s="6">
        <f t="shared" si="0"/>
        <v>16.893732970027248</v>
      </c>
      <c r="E34" s="6">
        <v>1658</v>
      </c>
      <c r="F34" s="6">
        <f t="shared" si="1"/>
        <v>98.14290322580645</v>
      </c>
      <c r="G34" s="6">
        <v>22440</v>
      </c>
      <c r="H34" s="14">
        <v>1.7</v>
      </c>
      <c r="I34" s="6">
        <v>12</v>
      </c>
      <c r="J34" s="15">
        <v>1.302</v>
      </c>
      <c r="K34" s="51">
        <f t="shared" si="2"/>
        <v>1.0504</v>
      </c>
      <c r="L34" s="6">
        <f t="shared" si="3"/>
        <v>61443736.537607424</v>
      </c>
      <c r="M34" s="22">
        <v>33801218</v>
      </c>
      <c r="N34" s="41">
        <f t="shared" si="4"/>
        <v>27642518.537607424</v>
      </c>
      <c r="O34" s="42">
        <f t="shared" si="5"/>
        <v>27642500</v>
      </c>
      <c r="P34" s="6">
        <f t="shared" si="6"/>
        <v>61443718</v>
      </c>
      <c r="Q34" s="6" t="e">
        <f>P34-#REF!</f>
        <v>#REF!</v>
      </c>
      <c r="R34" s="31" t="e">
        <f>P34/#REF!</f>
        <v>#REF!</v>
      </c>
      <c r="S34" s="6">
        <f t="shared" si="7"/>
        <v>-202</v>
      </c>
      <c r="T34" s="31">
        <f t="shared" si="8"/>
        <v>0.89139784946236555</v>
      </c>
    </row>
    <row r="35" spans="1:20">
      <c r="A35" s="5" t="s">
        <v>24</v>
      </c>
      <c r="B35" s="12">
        <v>131.6</v>
      </c>
      <c r="C35" s="6">
        <v>2015</v>
      </c>
      <c r="D35" s="6">
        <f t="shared" si="0"/>
        <v>15.311550151975684</v>
      </c>
      <c r="E35" s="6">
        <v>1886</v>
      </c>
      <c r="F35" s="6">
        <f t="shared" si="1"/>
        <v>123.17498759305211</v>
      </c>
      <c r="G35" s="6">
        <v>22440</v>
      </c>
      <c r="H35" s="14">
        <v>1.7</v>
      </c>
      <c r="I35" s="6">
        <v>12</v>
      </c>
      <c r="J35" s="15">
        <v>1.302</v>
      </c>
      <c r="K35" s="51">
        <f t="shared" si="2"/>
        <v>1.0504</v>
      </c>
      <c r="L35" s="6">
        <f t="shared" si="3"/>
        <v>77115422.887759864</v>
      </c>
      <c r="M35" s="22">
        <v>36956059</v>
      </c>
      <c r="N35" s="41">
        <f t="shared" si="4"/>
        <v>40159363.887759864</v>
      </c>
      <c r="O35" s="42">
        <f t="shared" si="5"/>
        <v>40159400</v>
      </c>
      <c r="P35" s="6">
        <f t="shared" si="6"/>
        <v>77115459</v>
      </c>
      <c r="Q35" s="6" t="e">
        <f>P35-#REF!</f>
        <v>#REF!</v>
      </c>
      <c r="R35" s="31" t="e">
        <f>P35/#REF!</f>
        <v>#REF!</v>
      </c>
      <c r="S35" s="6">
        <f t="shared" si="7"/>
        <v>-129</v>
      </c>
      <c r="T35" s="31">
        <f t="shared" si="8"/>
        <v>0.93598014888337466</v>
      </c>
    </row>
    <row r="36" spans="1:20">
      <c r="A36" s="5" t="s">
        <v>25</v>
      </c>
      <c r="B36" s="12"/>
      <c r="C36" s="6"/>
      <c r="D36" s="6"/>
      <c r="E36" s="6"/>
      <c r="F36" s="6"/>
      <c r="G36" s="6"/>
      <c r="H36" s="28"/>
      <c r="I36" s="6"/>
      <c r="J36" s="15"/>
      <c r="K36" s="51">
        <f>((1*9)+(1.04*3))/12*1.04</f>
        <v>1.0504</v>
      </c>
      <c r="L36" s="6">
        <f t="shared" si="3"/>
        <v>0</v>
      </c>
      <c r="M36" s="22"/>
      <c r="N36" s="41"/>
      <c r="O36" s="42"/>
      <c r="P36" s="6">
        <f t="shared" si="6"/>
        <v>0</v>
      </c>
      <c r="Q36" s="6" t="e">
        <f>P36-#REF!</f>
        <v>#REF!</v>
      </c>
      <c r="R36" s="31" t="e">
        <f>P36/#REF!</f>
        <v>#REF!</v>
      </c>
      <c r="S36" s="6">
        <f t="shared" si="7"/>
        <v>0</v>
      </c>
      <c r="T36" s="31" t="e">
        <f t="shared" si="8"/>
        <v>#DIV/0!</v>
      </c>
    </row>
    <row r="37" spans="1:20" s="19" customFormat="1" ht="21" customHeight="1">
      <c r="A37" s="8" t="s">
        <v>26</v>
      </c>
      <c r="B37" s="43">
        <f t="shared" ref="B37:P37" si="9">SUM(B11:B36)</f>
        <v>3135.4</v>
      </c>
      <c r="C37" s="43">
        <f t="shared" si="9"/>
        <v>54605</v>
      </c>
      <c r="D37" s="9">
        <f t="shared" ref="D37" si="10">C37/B37</f>
        <v>17.415640747592015</v>
      </c>
      <c r="E37" s="43">
        <f t="shared" si="9"/>
        <v>48910</v>
      </c>
      <c r="F37" s="9">
        <f t="shared" si="9"/>
        <v>2801.3061218099879</v>
      </c>
      <c r="G37" s="18">
        <v>22440</v>
      </c>
      <c r="H37" s="43">
        <f>SUM(H11:H36)/25</f>
        <v>1.7800000000000005</v>
      </c>
      <c r="I37" s="43">
        <v>12</v>
      </c>
      <c r="J37" s="45">
        <v>1.302</v>
      </c>
      <c r="K37" s="52">
        <f>((1*9)+(1.04*3))/12*1.04</f>
        <v>1.0504</v>
      </c>
      <c r="L37" s="9">
        <f>SUM(L11:L36)</f>
        <v>1873534507.2980425</v>
      </c>
      <c r="M37" s="44">
        <f t="shared" si="9"/>
        <v>1104508388</v>
      </c>
      <c r="N37" s="43">
        <f t="shared" si="9"/>
        <v>769026119.29804254</v>
      </c>
      <c r="O37" s="43">
        <f t="shared" si="9"/>
        <v>769026100</v>
      </c>
      <c r="P37" s="9">
        <f t="shared" si="9"/>
        <v>1873534488</v>
      </c>
      <c r="Q37" s="18" t="e">
        <f>P37-#REF!</f>
        <v>#REF!</v>
      </c>
      <c r="R37" s="32" t="e">
        <f>P37/#REF!</f>
        <v>#REF!</v>
      </c>
      <c r="S37" s="18">
        <f t="shared" si="7"/>
        <v>-5695</v>
      </c>
      <c r="T37" s="32">
        <f t="shared" si="8"/>
        <v>0.89570552147239269</v>
      </c>
    </row>
    <row r="38" spans="1:20">
      <c r="A38" s="2"/>
      <c r="G38" s="7"/>
      <c r="H38" s="7"/>
      <c r="I38" s="7"/>
      <c r="J38" s="7"/>
      <c r="K38" s="7"/>
      <c r="L38" s="7"/>
    </row>
  </sheetData>
  <mergeCells count="23">
    <mergeCell ref="N4:N7"/>
    <mergeCell ref="B1:N1"/>
    <mergeCell ref="A3:A7"/>
    <mergeCell ref="B3:O3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O4:O7"/>
    <mergeCell ref="P4:T4"/>
    <mergeCell ref="P5:P7"/>
    <mergeCell ref="Q5:Q7"/>
    <mergeCell ref="R5:R7"/>
    <mergeCell ref="S5:S7"/>
    <mergeCell ref="T5:T7"/>
  </mergeCells>
  <pageMargins left="0.39370078740157483" right="0.39370078740157483" top="0.78740157480314965" bottom="0.39370078740157483" header="0.51181102362204722" footer="0.51181102362204722"/>
  <pageSetup paperSize="9" scale="67" fitToHeight="0" orientation="landscape" horizontalDpi="4294967295" verticalDpi="4294967295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U38"/>
  <sheetViews>
    <sheetView view="pageBreakPreview" zoomScale="93" zoomScaleNormal="90" zoomScaleSheetLayoutView="93" workbookViewId="0">
      <pane xSplit="1" ySplit="10" topLeftCell="B11" activePane="bottomRight" state="frozen"/>
      <selection pane="topRight" activeCell="B1" sqref="B1"/>
      <selection pane="bottomLeft" activeCell="A9" sqref="A9"/>
      <selection pane="bottomRight" activeCell="L4" sqref="L4:L7"/>
    </sheetView>
  </sheetViews>
  <sheetFormatPr defaultRowHeight="12.75"/>
  <cols>
    <col min="1" max="1" width="16.85546875" customWidth="1"/>
    <col min="2" max="2" width="14.28515625" customWidth="1"/>
    <col min="3" max="3" width="13.140625" customWidth="1"/>
    <col min="4" max="4" width="12.5703125" customWidth="1"/>
    <col min="5" max="5" width="13.140625" customWidth="1"/>
    <col min="6" max="6" width="13" customWidth="1"/>
    <col min="7" max="7" width="12.5703125" customWidth="1"/>
    <col min="8" max="8" width="11.5703125" customWidth="1"/>
    <col min="9" max="9" width="10.42578125" customWidth="1"/>
    <col min="10" max="10" width="12.28515625" customWidth="1"/>
    <col min="11" max="11" width="12.5703125" customWidth="1"/>
    <col min="12" max="12" width="16.7109375" customWidth="1"/>
    <col min="13" max="13" width="15.5703125" style="20" customWidth="1"/>
    <col min="14" max="14" width="15.5703125" customWidth="1"/>
    <col min="15" max="15" width="15.140625" style="40" customWidth="1"/>
    <col min="16" max="16" width="15.85546875" hidden="1" customWidth="1"/>
    <col min="17" max="18" width="13.5703125" hidden="1" customWidth="1"/>
    <col min="19" max="19" width="11.42578125" hidden="1" customWidth="1"/>
    <col min="20" max="20" width="12.42578125" style="24" hidden="1" customWidth="1"/>
    <col min="21" max="21" width="27" hidden="1" customWidth="1"/>
    <col min="22" max="22" width="12.85546875" bestFit="1" customWidth="1"/>
    <col min="23" max="23" width="33.85546875" customWidth="1"/>
    <col min="24" max="24" width="29.140625" customWidth="1"/>
    <col min="25" max="25" width="18.140625" customWidth="1"/>
  </cols>
  <sheetData>
    <row r="1" spans="1:20" ht="50.25" customHeight="1">
      <c r="B1" s="59" t="s">
        <v>80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1"/>
      <c r="P1" s="1"/>
      <c r="Q1" s="1"/>
      <c r="R1" s="1"/>
      <c r="S1" s="1"/>
      <c r="T1" s="1"/>
    </row>
    <row r="2" spans="1:20">
      <c r="A2" s="29" t="s">
        <v>60</v>
      </c>
    </row>
    <row r="3" spans="1:20" ht="40.5" hidden="1" customHeight="1">
      <c r="A3" s="60" t="s">
        <v>27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30"/>
      <c r="Q3" s="30"/>
      <c r="R3" s="30"/>
      <c r="S3" s="30"/>
      <c r="T3" s="25"/>
    </row>
    <row r="4" spans="1:20" ht="25.5" customHeight="1">
      <c r="A4" s="61"/>
      <c r="B4" s="62" t="s">
        <v>75</v>
      </c>
      <c r="C4" s="53" t="s">
        <v>65</v>
      </c>
      <c r="D4" s="53" t="s">
        <v>76</v>
      </c>
      <c r="E4" s="53" t="s">
        <v>82</v>
      </c>
      <c r="F4" s="62" t="s">
        <v>86</v>
      </c>
      <c r="G4" s="62" t="s">
        <v>88</v>
      </c>
      <c r="H4" s="53" t="s">
        <v>37</v>
      </c>
      <c r="I4" s="53" t="s">
        <v>38</v>
      </c>
      <c r="J4" s="53" t="s">
        <v>41</v>
      </c>
      <c r="K4" s="53" t="s">
        <v>81</v>
      </c>
      <c r="L4" s="53" t="s">
        <v>53</v>
      </c>
      <c r="M4" s="63" t="s">
        <v>83</v>
      </c>
      <c r="N4" s="53" t="s">
        <v>54</v>
      </c>
      <c r="O4" s="53" t="s">
        <v>90</v>
      </c>
      <c r="P4" s="56" t="s">
        <v>48</v>
      </c>
      <c r="Q4" s="57"/>
      <c r="R4" s="57"/>
      <c r="S4" s="57"/>
      <c r="T4" s="58"/>
    </row>
    <row r="5" spans="1:20" ht="12.75" customHeight="1">
      <c r="A5" s="61"/>
      <c r="B5" s="62"/>
      <c r="C5" s="54"/>
      <c r="D5" s="54"/>
      <c r="E5" s="54"/>
      <c r="F5" s="62"/>
      <c r="G5" s="62"/>
      <c r="H5" s="54"/>
      <c r="I5" s="54"/>
      <c r="J5" s="54"/>
      <c r="K5" s="54"/>
      <c r="L5" s="54"/>
      <c r="M5" s="63"/>
      <c r="N5" s="54"/>
      <c r="O5" s="54"/>
      <c r="P5" s="53" t="s">
        <v>55</v>
      </c>
      <c r="Q5" s="53" t="s">
        <v>56</v>
      </c>
      <c r="R5" s="53" t="s">
        <v>57</v>
      </c>
      <c r="S5" s="53" t="s">
        <v>58</v>
      </c>
      <c r="T5" s="53" t="s">
        <v>59</v>
      </c>
    </row>
    <row r="6" spans="1:20" ht="12.75" customHeight="1">
      <c r="A6" s="61"/>
      <c r="B6" s="62"/>
      <c r="C6" s="54"/>
      <c r="D6" s="54"/>
      <c r="E6" s="54"/>
      <c r="F6" s="62"/>
      <c r="G6" s="62"/>
      <c r="H6" s="54"/>
      <c r="I6" s="54"/>
      <c r="J6" s="54"/>
      <c r="K6" s="54"/>
      <c r="L6" s="54"/>
      <c r="M6" s="63"/>
      <c r="N6" s="54"/>
      <c r="O6" s="54"/>
      <c r="P6" s="54"/>
      <c r="Q6" s="54"/>
      <c r="R6" s="54"/>
      <c r="S6" s="54"/>
      <c r="T6" s="54"/>
    </row>
    <row r="7" spans="1:20" ht="101.25" customHeight="1">
      <c r="A7" s="61"/>
      <c r="B7" s="62"/>
      <c r="C7" s="55"/>
      <c r="D7" s="55"/>
      <c r="E7" s="55"/>
      <c r="F7" s="62"/>
      <c r="G7" s="62"/>
      <c r="H7" s="55"/>
      <c r="I7" s="55"/>
      <c r="J7" s="55"/>
      <c r="K7" s="55"/>
      <c r="L7" s="55"/>
      <c r="M7" s="63"/>
      <c r="N7" s="55"/>
      <c r="O7" s="55"/>
      <c r="P7" s="55"/>
      <c r="Q7" s="55"/>
      <c r="R7" s="55"/>
      <c r="S7" s="55"/>
      <c r="T7" s="55"/>
    </row>
    <row r="8" spans="1:20" ht="36" hidden="1" customHeight="1">
      <c r="A8" s="13" t="s">
        <v>33</v>
      </c>
      <c r="B8" s="10"/>
      <c r="C8" s="38"/>
      <c r="D8" s="11" t="s">
        <v>34</v>
      </c>
      <c r="E8" s="11"/>
      <c r="F8" s="10" t="s">
        <v>35</v>
      </c>
      <c r="G8" s="10"/>
      <c r="H8" s="10"/>
      <c r="I8" s="10"/>
      <c r="J8" s="10"/>
      <c r="K8" s="10"/>
      <c r="L8" s="10" t="s">
        <v>44</v>
      </c>
      <c r="M8" s="21"/>
      <c r="N8" s="11" t="s">
        <v>47</v>
      </c>
      <c r="O8" s="39" t="s">
        <v>52</v>
      </c>
      <c r="P8" s="23"/>
      <c r="Q8" s="23"/>
      <c r="R8" s="26"/>
      <c r="S8" s="33"/>
      <c r="T8" s="26"/>
    </row>
    <row r="9" spans="1:20" ht="39" hidden="1" customHeight="1">
      <c r="A9" s="27" t="s">
        <v>49</v>
      </c>
      <c r="B9" s="34" t="s">
        <v>29</v>
      </c>
      <c r="C9" s="35" t="s">
        <v>28</v>
      </c>
      <c r="D9" s="35" t="s">
        <v>30</v>
      </c>
      <c r="E9" s="35" t="s">
        <v>31</v>
      </c>
      <c r="F9" s="34" t="s">
        <v>32</v>
      </c>
      <c r="G9" s="37" t="s">
        <v>36</v>
      </c>
      <c r="H9" s="34" t="s">
        <v>39</v>
      </c>
      <c r="I9" s="34">
        <v>12</v>
      </c>
      <c r="J9" s="34" t="s">
        <v>40</v>
      </c>
      <c r="K9" s="34" t="s">
        <v>42</v>
      </c>
      <c r="L9" s="34" t="s">
        <v>43</v>
      </c>
      <c r="M9" s="36" t="s">
        <v>45</v>
      </c>
      <c r="N9" s="35" t="s">
        <v>46</v>
      </c>
      <c r="O9" s="39" t="s">
        <v>46</v>
      </c>
      <c r="P9" s="35"/>
      <c r="Q9" s="35"/>
      <c r="R9" s="26"/>
      <c r="S9" s="35"/>
      <c r="T9" s="26"/>
    </row>
    <row r="10" spans="1:20" ht="21" customHeight="1">
      <c r="A10" s="3">
        <v>1</v>
      </c>
      <c r="B10" s="4">
        <v>2</v>
      </c>
      <c r="C10" s="4">
        <v>3</v>
      </c>
      <c r="D10" s="4" t="s">
        <v>64</v>
      </c>
      <c r="E10" s="4">
        <v>5</v>
      </c>
      <c r="F10" s="4" t="s">
        <v>61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17" t="s">
        <v>62</v>
      </c>
      <c r="M10" s="4">
        <v>13</v>
      </c>
      <c r="N10" s="4" t="s">
        <v>63</v>
      </c>
      <c r="O10" s="17">
        <v>15</v>
      </c>
      <c r="P10" s="4">
        <v>13</v>
      </c>
      <c r="Q10" s="4" t="s">
        <v>63</v>
      </c>
      <c r="R10" s="4">
        <v>15</v>
      </c>
      <c r="S10" s="4" t="s">
        <v>50</v>
      </c>
      <c r="T10" s="4" t="s">
        <v>51</v>
      </c>
    </row>
    <row r="11" spans="1:20">
      <c r="A11" s="5" t="s">
        <v>0</v>
      </c>
      <c r="B11" s="12">
        <v>153.6</v>
      </c>
      <c r="C11" s="6">
        <v>2331</v>
      </c>
      <c r="D11" s="6">
        <f>C11/B11</f>
        <v>15.17578125</v>
      </c>
      <c r="E11" s="6">
        <v>2040</v>
      </c>
      <c r="F11" s="6">
        <f>E11/D11</f>
        <v>134.42471042471041</v>
      </c>
      <c r="G11" s="6">
        <v>22440</v>
      </c>
      <c r="H11" s="14">
        <v>1.7</v>
      </c>
      <c r="I11" s="6">
        <v>12</v>
      </c>
      <c r="J11" s="15">
        <v>1.302</v>
      </c>
      <c r="K11" s="49">
        <f>((1*9)+(1.04*3))/12*1.04*1.04</f>
        <v>1.0924160000000001</v>
      </c>
      <c r="L11" s="6">
        <f>F11*G11*H11*I11*J11*K11</f>
        <v>87524807.89543809</v>
      </c>
      <c r="M11" s="22">
        <v>53659201</v>
      </c>
      <c r="N11" s="41">
        <f>L11-M11</f>
        <v>33865606.89543809</v>
      </c>
      <c r="O11" s="42">
        <f>ROUND(N11,-2)</f>
        <v>33865600</v>
      </c>
      <c r="P11" s="6">
        <f>M11+O11</f>
        <v>87524801</v>
      </c>
      <c r="Q11" s="6" t="e">
        <f>P11-#REF!</f>
        <v>#REF!</v>
      </c>
      <c r="R11" s="31" t="e">
        <f>P11/#REF!</f>
        <v>#REF!</v>
      </c>
      <c r="S11" s="6">
        <f>E11-C11</f>
        <v>-291</v>
      </c>
      <c r="T11" s="31">
        <f>E11/C11</f>
        <v>0.87516087516087515</v>
      </c>
    </row>
    <row r="12" spans="1:20">
      <c r="A12" s="5" t="s">
        <v>1</v>
      </c>
      <c r="B12" s="12">
        <v>32.1</v>
      </c>
      <c r="C12" s="6">
        <v>373</v>
      </c>
      <c r="D12" s="6">
        <f t="shared" ref="D12:D35" si="0">C12/B12</f>
        <v>11.619937694704049</v>
      </c>
      <c r="E12" s="6">
        <v>236</v>
      </c>
      <c r="F12" s="6">
        <f t="shared" ref="F12:F35" si="1">E12/D12</f>
        <v>20.309919571045576</v>
      </c>
      <c r="G12" s="6">
        <v>22440</v>
      </c>
      <c r="H12" s="14">
        <v>1.7</v>
      </c>
      <c r="I12" s="6">
        <v>12</v>
      </c>
      <c r="J12" s="15">
        <v>1.302</v>
      </c>
      <c r="K12" s="49">
        <f t="shared" ref="K12:K37" si="2">((1*9)+(1.04*3))/12*1.04*1.04</f>
        <v>1.0924160000000001</v>
      </c>
      <c r="L12" s="6">
        <f t="shared" ref="L12:L36" si="3">F12*G12*H12*I12*J12*K12</f>
        <v>13223921.429410003</v>
      </c>
      <c r="M12" s="22">
        <v>6971641</v>
      </c>
      <c r="N12" s="41">
        <f t="shared" ref="N12:N35" si="4">L12-M12</f>
        <v>6252280.4294100031</v>
      </c>
      <c r="O12" s="42">
        <f t="shared" ref="O12:O35" si="5">ROUND(N12,-2)</f>
        <v>6252300</v>
      </c>
      <c r="P12" s="6">
        <f t="shared" ref="P12:P36" si="6">M12+O12</f>
        <v>13223941</v>
      </c>
      <c r="Q12" s="6" t="e">
        <f>P12-#REF!</f>
        <v>#REF!</v>
      </c>
      <c r="R12" s="31" t="e">
        <f>P12/#REF!</f>
        <v>#REF!</v>
      </c>
      <c r="S12" s="6">
        <f t="shared" ref="S12:S37" si="7">E12-C12</f>
        <v>-137</v>
      </c>
      <c r="T12" s="31">
        <f t="shared" ref="T12:T37" si="8">E12/C12</f>
        <v>0.63270777479892759</v>
      </c>
    </row>
    <row r="13" spans="1:20">
      <c r="A13" s="5" t="s">
        <v>2</v>
      </c>
      <c r="B13" s="12">
        <v>28.7</v>
      </c>
      <c r="C13" s="6">
        <v>440</v>
      </c>
      <c r="D13" s="6">
        <f t="shared" si="0"/>
        <v>15.331010452961673</v>
      </c>
      <c r="E13" s="6">
        <v>371</v>
      </c>
      <c r="F13" s="6">
        <f t="shared" si="1"/>
        <v>24.199318181818182</v>
      </c>
      <c r="G13" s="6">
        <v>22440</v>
      </c>
      <c r="H13" s="14">
        <v>1.7</v>
      </c>
      <c r="I13" s="6">
        <v>12</v>
      </c>
      <c r="J13" s="15">
        <v>1.302</v>
      </c>
      <c r="K13" s="49">
        <f t="shared" si="2"/>
        <v>1.0924160000000001</v>
      </c>
      <c r="L13" s="6">
        <f t="shared" si="3"/>
        <v>15756334.295772994</v>
      </c>
      <c r="M13" s="22">
        <v>7875050</v>
      </c>
      <c r="N13" s="41">
        <f t="shared" si="4"/>
        <v>7881284.2957729939</v>
      </c>
      <c r="O13" s="42">
        <f t="shared" si="5"/>
        <v>7881300</v>
      </c>
      <c r="P13" s="6">
        <f t="shared" si="6"/>
        <v>15756350</v>
      </c>
      <c r="Q13" s="6" t="e">
        <f>P13-#REF!</f>
        <v>#REF!</v>
      </c>
      <c r="R13" s="31" t="e">
        <f>P13/#REF!</f>
        <v>#REF!</v>
      </c>
      <c r="S13" s="6">
        <f t="shared" si="7"/>
        <v>-69</v>
      </c>
      <c r="T13" s="31">
        <f t="shared" si="8"/>
        <v>0.84318181818181814</v>
      </c>
    </row>
    <row r="14" spans="1:20">
      <c r="A14" s="5" t="s">
        <v>3</v>
      </c>
      <c r="B14" s="12">
        <v>37.200000000000003</v>
      </c>
      <c r="C14" s="6">
        <v>633</v>
      </c>
      <c r="D14" s="6">
        <f t="shared" si="0"/>
        <v>17.016129032258064</v>
      </c>
      <c r="E14" s="6">
        <v>603</v>
      </c>
      <c r="F14" s="6">
        <f t="shared" si="1"/>
        <v>35.43696682464455</v>
      </c>
      <c r="G14" s="6">
        <v>22440</v>
      </c>
      <c r="H14" s="14">
        <v>1.7</v>
      </c>
      <c r="I14" s="6">
        <v>12</v>
      </c>
      <c r="J14" s="15">
        <v>1.302</v>
      </c>
      <c r="K14" s="49">
        <f t="shared" si="2"/>
        <v>1.0924160000000001</v>
      </c>
      <c r="L14" s="6">
        <f t="shared" si="3"/>
        <v>23073240.80464508</v>
      </c>
      <c r="M14" s="22">
        <v>12069718</v>
      </c>
      <c r="N14" s="41">
        <f t="shared" si="4"/>
        <v>11003522.80464508</v>
      </c>
      <c r="O14" s="42">
        <f t="shared" si="5"/>
        <v>11003500</v>
      </c>
      <c r="P14" s="6">
        <f t="shared" si="6"/>
        <v>23073218</v>
      </c>
      <c r="Q14" s="6" t="e">
        <f>P14-#REF!</f>
        <v>#REF!</v>
      </c>
      <c r="R14" s="31" t="e">
        <f>P14/#REF!</f>
        <v>#REF!</v>
      </c>
      <c r="S14" s="6">
        <f t="shared" si="7"/>
        <v>-30</v>
      </c>
      <c r="T14" s="31">
        <f t="shared" si="8"/>
        <v>0.95260663507109</v>
      </c>
    </row>
    <row r="15" spans="1:20">
      <c r="A15" s="5" t="s">
        <v>4</v>
      </c>
      <c r="B15" s="12">
        <v>52.2</v>
      </c>
      <c r="C15" s="6">
        <v>845</v>
      </c>
      <c r="D15" s="6">
        <f t="shared" si="0"/>
        <v>16.187739463601531</v>
      </c>
      <c r="E15" s="6">
        <v>730</v>
      </c>
      <c r="F15" s="6">
        <f t="shared" si="1"/>
        <v>45.095857988165683</v>
      </c>
      <c r="G15" s="6">
        <v>22440</v>
      </c>
      <c r="H15" s="14">
        <v>1.7</v>
      </c>
      <c r="I15" s="6">
        <v>12</v>
      </c>
      <c r="J15" s="15">
        <v>1.302</v>
      </c>
      <c r="K15" s="49">
        <f t="shared" si="2"/>
        <v>1.0924160000000001</v>
      </c>
      <c r="L15" s="6">
        <f t="shared" si="3"/>
        <v>29362207.99601296</v>
      </c>
      <c r="M15" s="22">
        <v>14372540</v>
      </c>
      <c r="N15" s="41">
        <f t="shared" si="4"/>
        <v>14989667.99601296</v>
      </c>
      <c r="O15" s="42">
        <f t="shared" si="5"/>
        <v>14989700</v>
      </c>
      <c r="P15" s="6">
        <f t="shared" si="6"/>
        <v>29362240</v>
      </c>
      <c r="Q15" s="6" t="e">
        <f>P15-#REF!</f>
        <v>#REF!</v>
      </c>
      <c r="R15" s="31" t="e">
        <f>P15/#REF!</f>
        <v>#REF!</v>
      </c>
      <c r="S15" s="6">
        <f t="shared" si="7"/>
        <v>-115</v>
      </c>
      <c r="T15" s="31">
        <f t="shared" si="8"/>
        <v>0.86390532544378695</v>
      </c>
    </row>
    <row r="16" spans="1:20">
      <c r="A16" s="5" t="s">
        <v>5</v>
      </c>
      <c r="B16" s="12">
        <v>65.3</v>
      </c>
      <c r="C16" s="6">
        <v>954</v>
      </c>
      <c r="D16" s="6">
        <f t="shared" si="0"/>
        <v>14.609494640122513</v>
      </c>
      <c r="E16" s="6">
        <v>890</v>
      </c>
      <c r="F16" s="6">
        <f t="shared" si="1"/>
        <v>60.919287211740034</v>
      </c>
      <c r="G16" s="6">
        <v>22440</v>
      </c>
      <c r="H16" s="14">
        <v>1.7</v>
      </c>
      <c r="I16" s="6">
        <v>12</v>
      </c>
      <c r="J16" s="15">
        <v>1.302</v>
      </c>
      <c r="K16" s="49">
        <f t="shared" si="2"/>
        <v>1.0924160000000001</v>
      </c>
      <c r="L16" s="6">
        <f t="shared" si="3"/>
        <v>39664946.22520256</v>
      </c>
      <c r="M16" s="22">
        <v>23297577</v>
      </c>
      <c r="N16" s="41">
        <f t="shared" si="4"/>
        <v>16367369.22520256</v>
      </c>
      <c r="O16" s="42">
        <f t="shared" si="5"/>
        <v>16367400</v>
      </c>
      <c r="P16" s="6">
        <f t="shared" si="6"/>
        <v>39664977</v>
      </c>
      <c r="Q16" s="6" t="e">
        <f>P16-#REF!</f>
        <v>#REF!</v>
      </c>
      <c r="R16" s="31" t="e">
        <f>P16/#REF!</f>
        <v>#REF!</v>
      </c>
      <c r="S16" s="6">
        <f t="shared" si="7"/>
        <v>-64</v>
      </c>
      <c r="T16" s="31">
        <f t="shared" si="8"/>
        <v>0.93291404612159334</v>
      </c>
    </row>
    <row r="17" spans="1:20">
      <c r="A17" s="5" t="s">
        <v>6</v>
      </c>
      <c r="B17" s="12">
        <v>33.1</v>
      </c>
      <c r="C17" s="6">
        <v>608</v>
      </c>
      <c r="D17" s="6">
        <f t="shared" si="0"/>
        <v>18.368580060422961</v>
      </c>
      <c r="E17" s="6">
        <v>408</v>
      </c>
      <c r="F17" s="6">
        <f t="shared" si="1"/>
        <v>22.211842105263159</v>
      </c>
      <c r="G17" s="6">
        <v>22440</v>
      </c>
      <c r="H17" s="14">
        <v>1.7</v>
      </c>
      <c r="I17" s="6">
        <v>12</v>
      </c>
      <c r="J17" s="15">
        <v>1.302</v>
      </c>
      <c r="K17" s="49">
        <f t="shared" si="2"/>
        <v>1.0924160000000001</v>
      </c>
      <c r="L17" s="6">
        <f t="shared" si="3"/>
        <v>14462275.627187008</v>
      </c>
      <c r="M17" s="22">
        <v>8748627</v>
      </c>
      <c r="N17" s="41">
        <f t="shared" si="4"/>
        <v>5713648.627187008</v>
      </c>
      <c r="O17" s="42">
        <f t="shared" si="5"/>
        <v>5713600</v>
      </c>
      <c r="P17" s="6">
        <f t="shared" si="6"/>
        <v>14462227</v>
      </c>
      <c r="Q17" s="6" t="e">
        <f>P17-#REF!</f>
        <v>#REF!</v>
      </c>
      <c r="R17" s="31" t="e">
        <f>P17/#REF!</f>
        <v>#REF!</v>
      </c>
      <c r="S17" s="6">
        <f t="shared" si="7"/>
        <v>-200</v>
      </c>
      <c r="T17" s="31">
        <f t="shared" si="8"/>
        <v>0.67105263157894735</v>
      </c>
    </row>
    <row r="18" spans="1:20">
      <c r="A18" s="5" t="s">
        <v>7</v>
      </c>
      <c r="B18" s="12">
        <v>38.5</v>
      </c>
      <c r="C18" s="6">
        <v>483</v>
      </c>
      <c r="D18" s="6">
        <f t="shared" si="0"/>
        <v>12.545454545454545</v>
      </c>
      <c r="E18" s="6">
        <v>384</v>
      </c>
      <c r="F18" s="6">
        <f t="shared" si="1"/>
        <v>30.608695652173914</v>
      </c>
      <c r="G18" s="6">
        <v>22440</v>
      </c>
      <c r="H18" s="14">
        <v>1.7</v>
      </c>
      <c r="I18" s="6">
        <v>12</v>
      </c>
      <c r="J18" s="15">
        <v>1.302</v>
      </c>
      <c r="K18" s="49">
        <f t="shared" si="2"/>
        <v>1.0924160000000001</v>
      </c>
      <c r="L18" s="6">
        <f t="shared" si="3"/>
        <v>19929521.874528699</v>
      </c>
      <c r="M18" s="22">
        <v>8485701</v>
      </c>
      <c r="N18" s="41">
        <f t="shared" si="4"/>
        <v>11443820.874528699</v>
      </c>
      <c r="O18" s="42">
        <f t="shared" si="5"/>
        <v>11443800</v>
      </c>
      <c r="P18" s="6">
        <f t="shared" si="6"/>
        <v>19929501</v>
      </c>
      <c r="Q18" s="6" t="e">
        <f>P18-#REF!</f>
        <v>#REF!</v>
      </c>
      <c r="R18" s="31" t="e">
        <f>P18/#REF!</f>
        <v>#REF!</v>
      </c>
      <c r="S18" s="6">
        <f t="shared" si="7"/>
        <v>-99</v>
      </c>
      <c r="T18" s="31">
        <f t="shared" si="8"/>
        <v>0.79503105590062106</v>
      </c>
    </row>
    <row r="19" spans="1:20">
      <c r="A19" s="5" t="s">
        <v>8</v>
      </c>
      <c r="B19" s="12">
        <v>45.7</v>
      </c>
      <c r="C19" s="6">
        <v>649</v>
      </c>
      <c r="D19" s="6">
        <f t="shared" si="0"/>
        <v>14.201312910284463</v>
      </c>
      <c r="E19" s="6">
        <v>558</v>
      </c>
      <c r="F19" s="6">
        <f t="shared" si="1"/>
        <v>39.292141756548538</v>
      </c>
      <c r="G19" s="6">
        <v>22440</v>
      </c>
      <c r="H19" s="14">
        <v>1.7</v>
      </c>
      <c r="I19" s="6">
        <v>12</v>
      </c>
      <c r="J19" s="15">
        <v>1.302</v>
      </c>
      <c r="K19" s="49">
        <f t="shared" si="2"/>
        <v>1.0924160000000001</v>
      </c>
      <c r="L19" s="6">
        <f t="shared" si="3"/>
        <v>25583370.409924693</v>
      </c>
      <c r="M19" s="22">
        <v>11810899</v>
      </c>
      <c r="N19" s="41">
        <f t="shared" si="4"/>
        <v>13772471.409924693</v>
      </c>
      <c r="O19" s="42">
        <f t="shared" si="5"/>
        <v>13772500</v>
      </c>
      <c r="P19" s="6">
        <f t="shared" si="6"/>
        <v>25583399</v>
      </c>
      <c r="Q19" s="6" t="e">
        <f>P19-#REF!</f>
        <v>#REF!</v>
      </c>
      <c r="R19" s="31" t="e">
        <f>P19/#REF!</f>
        <v>#REF!</v>
      </c>
      <c r="S19" s="6">
        <f t="shared" si="7"/>
        <v>-91</v>
      </c>
      <c r="T19" s="31">
        <f t="shared" si="8"/>
        <v>0.8597842835130971</v>
      </c>
    </row>
    <row r="20" spans="1:20">
      <c r="A20" s="5" t="s">
        <v>9</v>
      </c>
      <c r="B20" s="12">
        <v>15.7</v>
      </c>
      <c r="C20" s="6">
        <v>164</v>
      </c>
      <c r="D20" s="6">
        <f t="shared" si="0"/>
        <v>10.445859872611466</v>
      </c>
      <c r="E20" s="6">
        <v>119</v>
      </c>
      <c r="F20" s="6">
        <f t="shared" si="1"/>
        <v>11.392073170731706</v>
      </c>
      <c r="G20" s="6">
        <v>22440</v>
      </c>
      <c r="H20" s="14">
        <v>2.2000000000000002</v>
      </c>
      <c r="I20" s="6">
        <v>12</v>
      </c>
      <c r="J20" s="15">
        <v>1.302</v>
      </c>
      <c r="K20" s="49">
        <f t="shared" si="2"/>
        <v>1.0924160000000001</v>
      </c>
      <c r="L20" s="6">
        <f t="shared" si="3"/>
        <v>9599057.248903621</v>
      </c>
      <c r="M20" s="22">
        <v>3704347</v>
      </c>
      <c r="N20" s="41">
        <f t="shared" si="4"/>
        <v>5894710.248903621</v>
      </c>
      <c r="O20" s="42">
        <f t="shared" si="5"/>
        <v>5894700</v>
      </c>
      <c r="P20" s="6">
        <f t="shared" si="6"/>
        <v>9599047</v>
      </c>
      <c r="Q20" s="6" t="e">
        <f>P20-#REF!</f>
        <v>#REF!</v>
      </c>
      <c r="R20" s="31" t="e">
        <f>P20/#REF!</f>
        <v>#REF!</v>
      </c>
      <c r="S20" s="6">
        <f t="shared" si="7"/>
        <v>-45</v>
      </c>
      <c r="T20" s="31">
        <f t="shared" si="8"/>
        <v>0.72560975609756095</v>
      </c>
    </row>
    <row r="21" spans="1:20">
      <c r="A21" s="5" t="s">
        <v>10</v>
      </c>
      <c r="B21" s="12">
        <v>16.399999999999999</v>
      </c>
      <c r="C21" s="6">
        <v>233</v>
      </c>
      <c r="D21" s="6">
        <f t="shared" si="0"/>
        <v>14.207317073170733</v>
      </c>
      <c r="E21" s="6">
        <v>158</v>
      </c>
      <c r="F21" s="6">
        <f t="shared" si="1"/>
        <v>11.121030042918454</v>
      </c>
      <c r="G21" s="6">
        <v>22440</v>
      </c>
      <c r="H21" s="14">
        <v>2.2000000000000002</v>
      </c>
      <c r="I21" s="6">
        <v>12</v>
      </c>
      <c r="J21" s="15">
        <v>1.302</v>
      </c>
      <c r="K21" s="49">
        <f t="shared" si="2"/>
        <v>1.0924160000000001</v>
      </c>
      <c r="L21" s="6">
        <f t="shared" si="3"/>
        <v>9370674.0159477685</v>
      </c>
      <c r="M21" s="22">
        <v>5063079</v>
      </c>
      <c r="N21" s="41">
        <f t="shared" si="4"/>
        <v>4307595.0159477685</v>
      </c>
      <c r="O21" s="42">
        <f t="shared" si="5"/>
        <v>4307600</v>
      </c>
      <c r="P21" s="6">
        <f t="shared" si="6"/>
        <v>9370679</v>
      </c>
      <c r="Q21" s="6" t="e">
        <f>P21-#REF!</f>
        <v>#REF!</v>
      </c>
      <c r="R21" s="31" t="e">
        <f>P21/#REF!</f>
        <v>#REF!</v>
      </c>
      <c r="S21" s="6">
        <f t="shared" si="7"/>
        <v>-75</v>
      </c>
      <c r="T21" s="31">
        <f t="shared" si="8"/>
        <v>0.67811158798283266</v>
      </c>
    </row>
    <row r="22" spans="1:20">
      <c r="A22" s="5" t="s">
        <v>11</v>
      </c>
      <c r="B22" s="12">
        <v>63.6</v>
      </c>
      <c r="C22" s="6">
        <v>1215</v>
      </c>
      <c r="D22" s="6">
        <f t="shared" si="0"/>
        <v>19.10377358490566</v>
      </c>
      <c r="E22" s="6">
        <v>1072</v>
      </c>
      <c r="F22" s="6">
        <f t="shared" si="1"/>
        <v>56.114567901234565</v>
      </c>
      <c r="G22" s="6">
        <v>22440</v>
      </c>
      <c r="H22" s="14">
        <v>1.7</v>
      </c>
      <c r="I22" s="6">
        <v>12</v>
      </c>
      <c r="J22" s="15">
        <v>1.302</v>
      </c>
      <c r="K22" s="49">
        <f t="shared" si="2"/>
        <v>1.0924160000000001</v>
      </c>
      <c r="L22" s="6">
        <f t="shared" si="3"/>
        <v>36536562.066405892</v>
      </c>
      <c r="M22" s="22">
        <v>21561683</v>
      </c>
      <c r="N22" s="41">
        <f t="shared" si="4"/>
        <v>14974879.066405892</v>
      </c>
      <c r="O22" s="42">
        <f t="shared" si="5"/>
        <v>14974900</v>
      </c>
      <c r="P22" s="6">
        <f t="shared" si="6"/>
        <v>36536583</v>
      </c>
      <c r="Q22" s="6" t="e">
        <f>P22-#REF!</f>
        <v>#REF!</v>
      </c>
      <c r="R22" s="31" t="e">
        <f>P22/#REF!</f>
        <v>#REF!</v>
      </c>
      <c r="S22" s="6">
        <f t="shared" si="7"/>
        <v>-143</v>
      </c>
      <c r="T22" s="31">
        <f t="shared" si="8"/>
        <v>0.8823045267489712</v>
      </c>
    </row>
    <row r="23" spans="1:20">
      <c r="A23" s="5" t="s">
        <v>12</v>
      </c>
      <c r="B23" s="12">
        <v>67.099999999999994</v>
      </c>
      <c r="C23" s="6">
        <v>916</v>
      </c>
      <c r="D23" s="6">
        <f t="shared" si="0"/>
        <v>13.651266766020866</v>
      </c>
      <c r="E23" s="6">
        <v>628</v>
      </c>
      <c r="F23" s="6">
        <f t="shared" si="1"/>
        <v>46.003056768558949</v>
      </c>
      <c r="G23" s="6">
        <v>22440</v>
      </c>
      <c r="H23" s="14">
        <v>1.7</v>
      </c>
      <c r="I23" s="6">
        <v>12</v>
      </c>
      <c r="J23" s="15">
        <v>1.302</v>
      </c>
      <c r="K23" s="49">
        <f t="shared" si="2"/>
        <v>1.0924160000000001</v>
      </c>
      <c r="L23" s="6">
        <f t="shared" si="3"/>
        <v>29952891.053659331</v>
      </c>
      <c r="M23" s="22">
        <v>13238653</v>
      </c>
      <c r="N23" s="41">
        <f t="shared" si="4"/>
        <v>16714238.053659331</v>
      </c>
      <c r="O23" s="42">
        <f t="shared" si="5"/>
        <v>16714200</v>
      </c>
      <c r="P23" s="6">
        <f t="shared" si="6"/>
        <v>29952853</v>
      </c>
      <c r="Q23" s="6" t="e">
        <f>P23-#REF!</f>
        <v>#REF!</v>
      </c>
      <c r="R23" s="31" t="e">
        <f>P23/#REF!</f>
        <v>#REF!</v>
      </c>
      <c r="S23" s="6">
        <f t="shared" si="7"/>
        <v>-288</v>
      </c>
      <c r="T23" s="31">
        <f t="shared" si="8"/>
        <v>0.68558951965065507</v>
      </c>
    </row>
    <row r="24" spans="1:20">
      <c r="A24" s="5" t="s">
        <v>13</v>
      </c>
      <c r="B24" s="12">
        <v>56.3</v>
      </c>
      <c r="C24" s="6">
        <v>819</v>
      </c>
      <c r="D24" s="6">
        <f t="shared" si="0"/>
        <v>14.547069271758438</v>
      </c>
      <c r="E24" s="6">
        <v>750</v>
      </c>
      <c r="F24" s="6">
        <f t="shared" si="1"/>
        <v>51.556776556776555</v>
      </c>
      <c r="G24" s="6">
        <v>22440</v>
      </c>
      <c r="H24" s="14">
        <v>2.2000000000000002</v>
      </c>
      <c r="I24" s="6">
        <v>12</v>
      </c>
      <c r="J24" s="15">
        <v>1.302</v>
      </c>
      <c r="K24" s="49">
        <f t="shared" si="2"/>
        <v>1.0924160000000001</v>
      </c>
      <c r="L24" s="6">
        <f t="shared" si="3"/>
        <v>43442176.179916807</v>
      </c>
      <c r="M24" s="22">
        <v>26494822</v>
      </c>
      <c r="N24" s="41">
        <f t="shared" si="4"/>
        <v>16947354.179916807</v>
      </c>
      <c r="O24" s="42">
        <f t="shared" si="5"/>
        <v>16947400</v>
      </c>
      <c r="P24" s="6">
        <f t="shared" si="6"/>
        <v>43442222</v>
      </c>
      <c r="Q24" s="6" t="e">
        <f>P24-#REF!</f>
        <v>#REF!</v>
      </c>
      <c r="R24" s="31" t="e">
        <f>P24/#REF!</f>
        <v>#REF!</v>
      </c>
      <c r="S24" s="6">
        <f t="shared" si="7"/>
        <v>-69</v>
      </c>
      <c r="T24" s="31">
        <f t="shared" si="8"/>
        <v>0.91575091575091572</v>
      </c>
    </row>
    <row r="25" spans="1:20">
      <c r="A25" s="5" t="s">
        <v>14</v>
      </c>
      <c r="B25" s="12">
        <v>82.8</v>
      </c>
      <c r="C25" s="6">
        <v>1494</v>
      </c>
      <c r="D25" s="6">
        <f t="shared" si="0"/>
        <v>18.043478260869566</v>
      </c>
      <c r="E25" s="6">
        <v>1235</v>
      </c>
      <c r="F25" s="6">
        <f t="shared" si="1"/>
        <v>68.44578313253011</v>
      </c>
      <c r="G25" s="6">
        <v>22440</v>
      </c>
      <c r="H25" s="14">
        <v>1.7</v>
      </c>
      <c r="I25" s="6">
        <v>12</v>
      </c>
      <c r="J25" s="15">
        <v>1.302</v>
      </c>
      <c r="K25" s="49">
        <f t="shared" si="2"/>
        <v>1.0924160000000001</v>
      </c>
      <c r="L25" s="6">
        <f t="shared" si="3"/>
        <v>44565496.93133118</v>
      </c>
      <c r="M25" s="22">
        <v>22379521</v>
      </c>
      <c r="N25" s="41">
        <f t="shared" si="4"/>
        <v>22185975.93133118</v>
      </c>
      <c r="O25" s="42">
        <f t="shared" si="5"/>
        <v>22186000</v>
      </c>
      <c r="P25" s="6">
        <f t="shared" si="6"/>
        <v>44565521</v>
      </c>
      <c r="Q25" s="6" t="e">
        <f>P25-#REF!</f>
        <v>#REF!</v>
      </c>
      <c r="R25" s="31" t="e">
        <f>P25/#REF!</f>
        <v>#REF!</v>
      </c>
      <c r="S25" s="6">
        <f t="shared" si="7"/>
        <v>-259</v>
      </c>
      <c r="T25" s="31">
        <f t="shared" si="8"/>
        <v>0.8266398929049531</v>
      </c>
    </row>
    <row r="26" spans="1:20">
      <c r="A26" s="5" t="s">
        <v>15</v>
      </c>
      <c r="B26" s="12">
        <v>64.3</v>
      </c>
      <c r="C26" s="6">
        <v>1048</v>
      </c>
      <c r="D26" s="6">
        <f t="shared" si="0"/>
        <v>16.298600311041991</v>
      </c>
      <c r="E26" s="6">
        <v>920</v>
      </c>
      <c r="F26" s="6">
        <f t="shared" si="1"/>
        <v>56.44656488549618</v>
      </c>
      <c r="G26" s="6">
        <v>22440</v>
      </c>
      <c r="H26" s="14">
        <v>1.7</v>
      </c>
      <c r="I26" s="6">
        <v>12</v>
      </c>
      <c r="J26" s="15">
        <v>1.302</v>
      </c>
      <c r="K26" s="49">
        <f t="shared" si="2"/>
        <v>1.0924160000000001</v>
      </c>
      <c r="L26" s="6">
        <f t="shared" si="3"/>
        <v>36752727.473625705</v>
      </c>
      <c r="M26" s="22">
        <v>21539434</v>
      </c>
      <c r="N26" s="41">
        <f t="shared" si="4"/>
        <v>15213293.473625705</v>
      </c>
      <c r="O26" s="42">
        <f t="shared" si="5"/>
        <v>15213300</v>
      </c>
      <c r="P26" s="6">
        <f t="shared" si="6"/>
        <v>36752734</v>
      </c>
      <c r="Q26" s="6" t="e">
        <f>P26-#REF!</f>
        <v>#REF!</v>
      </c>
      <c r="R26" s="31" t="e">
        <f>P26/#REF!</f>
        <v>#REF!</v>
      </c>
      <c r="S26" s="6">
        <f t="shared" si="7"/>
        <v>-128</v>
      </c>
      <c r="T26" s="31">
        <f t="shared" si="8"/>
        <v>0.87786259541984735</v>
      </c>
    </row>
    <row r="27" spans="1:20">
      <c r="A27" s="5" t="s">
        <v>16</v>
      </c>
      <c r="B27" s="12">
        <v>82</v>
      </c>
      <c r="C27" s="6">
        <v>1325</v>
      </c>
      <c r="D27" s="6">
        <f t="shared" si="0"/>
        <v>16.158536585365855</v>
      </c>
      <c r="E27" s="6">
        <v>1098</v>
      </c>
      <c r="F27" s="6">
        <f t="shared" si="1"/>
        <v>67.951698113207541</v>
      </c>
      <c r="G27" s="6">
        <v>22440</v>
      </c>
      <c r="H27" s="14">
        <v>1.7</v>
      </c>
      <c r="I27" s="6">
        <v>12</v>
      </c>
      <c r="J27" s="15">
        <v>1.302</v>
      </c>
      <c r="K27" s="49">
        <f t="shared" si="2"/>
        <v>1.0924160000000001</v>
      </c>
      <c r="L27" s="6">
        <f t="shared" si="3"/>
        <v>44243794.944668226</v>
      </c>
      <c r="M27" s="22">
        <v>27876314</v>
      </c>
      <c r="N27" s="41">
        <f t="shared" si="4"/>
        <v>16367480.944668226</v>
      </c>
      <c r="O27" s="42">
        <f t="shared" si="5"/>
        <v>16367500</v>
      </c>
      <c r="P27" s="6">
        <f t="shared" si="6"/>
        <v>44243814</v>
      </c>
      <c r="Q27" s="6" t="e">
        <f>P27-#REF!</f>
        <v>#REF!</v>
      </c>
      <c r="R27" s="31" t="e">
        <f>P27/#REF!</f>
        <v>#REF!</v>
      </c>
      <c r="S27" s="6">
        <f t="shared" si="7"/>
        <v>-227</v>
      </c>
      <c r="T27" s="31">
        <f t="shared" si="8"/>
        <v>0.82867924528301884</v>
      </c>
    </row>
    <row r="28" spans="1:20">
      <c r="A28" s="5" t="s">
        <v>17</v>
      </c>
      <c r="B28" s="12">
        <v>54.5</v>
      </c>
      <c r="C28" s="6">
        <v>789</v>
      </c>
      <c r="D28" s="6">
        <f t="shared" si="0"/>
        <v>14.477064220183486</v>
      </c>
      <c r="E28" s="6">
        <v>532</v>
      </c>
      <c r="F28" s="6">
        <f t="shared" si="1"/>
        <v>36.747782002534855</v>
      </c>
      <c r="G28" s="6">
        <v>22440</v>
      </c>
      <c r="H28" s="14">
        <v>1.7</v>
      </c>
      <c r="I28" s="6">
        <v>12</v>
      </c>
      <c r="J28" s="15">
        <v>1.302</v>
      </c>
      <c r="K28" s="49">
        <f t="shared" si="2"/>
        <v>1.0924160000000001</v>
      </c>
      <c r="L28" s="6">
        <f t="shared" si="3"/>
        <v>23926721.137753412</v>
      </c>
      <c r="M28" s="22">
        <v>11809145</v>
      </c>
      <c r="N28" s="41">
        <f t="shared" si="4"/>
        <v>12117576.137753412</v>
      </c>
      <c r="O28" s="42">
        <f t="shared" si="5"/>
        <v>12117600</v>
      </c>
      <c r="P28" s="6">
        <f t="shared" si="6"/>
        <v>23926745</v>
      </c>
      <c r="Q28" s="6" t="e">
        <f>P28-#REF!</f>
        <v>#REF!</v>
      </c>
      <c r="R28" s="31" t="e">
        <f>P28/#REF!</f>
        <v>#REF!</v>
      </c>
      <c r="S28" s="6">
        <f t="shared" si="7"/>
        <v>-257</v>
      </c>
      <c r="T28" s="31">
        <f t="shared" si="8"/>
        <v>0.67427122940430928</v>
      </c>
    </row>
    <row r="29" spans="1:20">
      <c r="A29" s="5" t="s">
        <v>18</v>
      </c>
      <c r="B29" s="12">
        <v>37.9</v>
      </c>
      <c r="C29" s="6">
        <v>441</v>
      </c>
      <c r="D29" s="6">
        <f t="shared" si="0"/>
        <v>11.635883905013193</v>
      </c>
      <c r="E29" s="6">
        <v>390</v>
      </c>
      <c r="F29" s="6">
        <f t="shared" si="1"/>
        <v>33.517006802721085</v>
      </c>
      <c r="G29" s="6">
        <v>22440</v>
      </c>
      <c r="H29" s="14">
        <v>1.7</v>
      </c>
      <c r="I29" s="6">
        <v>12</v>
      </c>
      <c r="J29" s="15">
        <v>1.302</v>
      </c>
      <c r="K29" s="49">
        <f t="shared" si="2"/>
        <v>1.0924160000000001</v>
      </c>
      <c r="L29" s="6">
        <f t="shared" si="3"/>
        <v>21823142.280684397</v>
      </c>
      <c r="M29" s="22">
        <v>10365910</v>
      </c>
      <c r="N29" s="41">
        <f t="shared" si="4"/>
        <v>11457232.280684397</v>
      </c>
      <c r="O29" s="42">
        <f t="shared" si="5"/>
        <v>11457200</v>
      </c>
      <c r="P29" s="6">
        <f t="shared" si="6"/>
        <v>21823110</v>
      </c>
      <c r="Q29" s="6" t="e">
        <f>P29-#REF!</f>
        <v>#REF!</v>
      </c>
      <c r="R29" s="31" t="e">
        <f>P29/#REF!</f>
        <v>#REF!</v>
      </c>
      <c r="S29" s="6">
        <f t="shared" si="7"/>
        <v>-51</v>
      </c>
      <c r="T29" s="31">
        <f t="shared" si="8"/>
        <v>0.88435374149659862</v>
      </c>
    </row>
    <row r="30" spans="1:20">
      <c r="A30" s="5" t="s">
        <v>19</v>
      </c>
      <c r="B30" s="12">
        <v>923.6</v>
      </c>
      <c r="C30" s="6">
        <v>17864</v>
      </c>
      <c r="D30" s="6">
        <f t="shared" si="0"/>
        <v>19.341706366392376</v>
      </c>
      <c r="E30" s="6">
        <v>15518</v>
      </c>
      <c r="F30" s="6">
        <f t="shared" si="1"/>
        <v>802.3077026421854</v>
      </c>
      <c r="G30" s="6">
        <v>22440</v>
      </c>
      <c r="H30" s="14">
        <v>1.7</v>
      </c>
      <c r="I30" s="6">
        <v>12</v>
      </c>
      <c r="J30" s="15">
        <v>1.302</v>
      </c>
      <c r="K30" s="49">
        <f t="shared" si="2"/>
        <v>1.0924160000000001</v>
      </c>
      <c r="L30" s="6">
        <f t="shared" si="3"/>
        <v>522387791.09081954</v>
      </c>
      <c r="M30" s="22">
        <v>338072241</v>
      </c>
      <c r="N30" s="41">
        <f t="shared" si="4"/>
        <v>184315550.09081954</v>
      </c>
      <c r="O30" s="42">
        <f t="shared" si="5"/>
        <v>184315600</v>
      </c>
      <c r="P30" s="6">
        <f t="shared" si="6"/>
        <v>522387841</v>
      </c>
      <c r="Q30" s="6" t="e">
        <f>P30-#REF!</f>
        <v>#REF!</v>
      </c>
      <c r="R30" s="31" t="e">
        <f>P30/#REF!</f>
        <v>#REF!</v>
      </c>
      <c r="S30" s="6">
        <f t="shared" si="7"/>
        <v>-2346</v>
      </c>
      <c r="T30" s="31">
        <f t="shared" si="8"/>
        <v>0.86867442901925662</v>
      </c>
    </row>
    <row r="31" spans="1:20">
      <c r="A31" s="5" t="s">
        <v>20</v>
      </c>
      <c r="B31" s="12">
        <v>618.20000000000005</v>
      </c>
      <c r="C31" s="6">
        <v>10852</v>
      </c>
      <c r="D31" s="6">
        <f t="shared" si="0"/>
        <v>17.554189582659333</v>
      </c>
      <c r="E31" s="6">
        <v>10072</v>
      </c>
      <c r="F31" s="6">
        <f t="shared" si="1"/>
        <v>573.76616291927758</v>
      </c>
      <c r="G31" s="6">
        <v>22440</v>
      </c>
      <c r="H31" s="14">
        <v>2.2000000000000002</v>
      </c>
      <c r="I31" s="6">
        <v>12</v>
      </c>
      <c r="J31" s="15">
        <v>1.302</v>
      </c>
      <c r="K31" s="49">
        <f t="shared" si="2"/>
        <v>1.0924160000000001</v>
      </c>
      <c r="L31" s="6">
        <f t="shared" si="3"/>
        <v>483460223.85951346</v>
      </c>
      <c r="M31" s="22">
        <v>287079135</v>
      </c>
      <c r="N31" s="41">
        <f t="shared" si="4"/>
        <v>196381088.85951346</v>
      </c>
      <c r="O31" s="42">
        <f t="shared" si="5"/>
        <v>196381100</v>
      </c>
      <c r="P31" s="6">
        <f t="shared" si="6"/>
        <v>483460235</v>
      </c>
      <c r="Q31" s="6" t="e">
        <f>P31-#REF!</f>
        <v>#REF!</v>
      </c>
      <c r="R31" s="31" t="e">
        <f>P31/#REF!</f>
        <v>#REF!</v>
      </c>
      <c r="S31" s="6">
        <f t="shared" si="7"/>
        <v>-780</v>
      </c>
      <c r="T31" s="31">
        <f t="shared" si="8"/>
        <v>0.92812384813859194</v>
      </c>
    </row>
    <row r="32" spans="1:20">
      <c r="A32" s="5" t="s">
        <v>21</v>
      </c>
      <c r="B32" s="12">
        <v>217.5</v>
      </c>
      <c r="C32" s="6">
        <v>4317</v>
      </c>
      <c r="D32" s="6">
        <f t="shared" si="0"/>
        <v>19.848275862068967</v>
      </c>
      <c r="E32" s="6">
        <v>3858</v>
      </c>
      <c r="F32" s="6">
        <f t="shared" si="1"/>
        <v>194.37456567060457</v>
      </c>
      <c r="G32" s="6">
        <v>22440</v>
      </c>
      <c r="H32" s="14">
        <v>1.7</v>
      </c>
      <c r="I32" s="6">
        <v>12</v>
      </c>
      <c r="J32" s="15">
        <v>1.302</v>
      </c>
      <c r="K32" s="49">
        <f t="shared" si="2"/>
        <v>1.0924160000000001</v>
      </c>
      <c r="L32" s="6">
        <f t="shared" si="3"/>
        <v>126558550.62903349</v>
      </c>
      <c r="M32" s="22">
        <v>78948247</v>
      </c>
      <c r="N32" s="41">
        <f t="shared" si="4"/>
        <v>47610303.629033491</v>
      </c>
      <c r="O32" s="42">
        <f t="shared" si="5"/>
        <v>47610300</v>
      </c>
      <c r="P32" s="6">
        <f t="shared" si="6"/>
        <v>126558547</v>
      </c>
      <c r="Q32" s="6" t="e">
        <f>P32-#REF!</f>
        <v>#REF!</v>
      </c>
      <c r="R32" s="31" t="e">
        <f>P32/#REF!</f>
        <v>#REF!</v>
      </c>
      <c r="S32" s="6">
        <f t="shared" si="7"/>
        <v>-459</v>
      </c>
      <c r="T32" s="31">
        <f t="shared" si="8"/>
        <v>0.89367616400277972</v>
      </c>
    </row>
    <row r="33" spans="1:20">
      <c r="A33" s="5" t="s">
        <v>22</v>
      </c>
      <c r="B33" s="12">
        <v>107.4</v>
      </c>
      <c r="C33" s="6">
        <v>1937</v>
      </c>
      <c r="D33" s="6">
        <f t="shared" si="0"/>
        <v>18.035381750465547</v>
      </c>
      <c r="E33" s="6">
        <v>1807</v>
      </c>
      <c r="F33" s="6">
        <f t="shared" si="1"/>
        <v>100.19194630872485</v>
      </c>
      <c r="G33" s="6">
        <v>22440</v>
      </c>
      <c r="H33" s="14">
        <v>1.7</v>
      </c>
      <c r="I33" s="6">
        <v>12</v>
      </c>
      <c r="J33" s="15">
        <v>1.302</v>
      </c>
      <c r="K33" s="49">
        <f t="shared" si="2"/>
        <v>1.0924160000000001</v>
      </c>
      <c r="L33" s="6">
        <f t="shared" si="3"/>
        <v>65235631.34809766</v>
      </c>
      <c r="M33" s="22">
        <v>40752622</v>
      </c>
      <c r="N33" s="41">
        <f t="shared" si="4"/>
        <v>24483009.34809766</v>
      </c>
      <c r="O33" s="42">
        <f t="shared" si="5"/>
        <v>24483000</v>
      </c>
      <c r="P33" s="6">
        <f t="shared" si="6"/>
        <v>65235622</v>
      </c>
      <c r="Q33" s="6" t="e">
        <f>P33-#REF!</f>
        <v>#REF!</v>
      </c>
      <c r="R33" s="31" t="e">
        <f>P33/#REF!</f>
        <v>#REF!</v>
      </c>
      <c r="S33" s="6">
        <f t="shared" si="7"/>
        <v>-130</v>
      </c>
      <c r="T33" s="31">
        <f t="shared" si="8"/>
        <v>0.93288590604026844</v>
      </c>
    </row>
    <row r="34" spans="1:20">
      <c r="A34" s="5" t="s">
        <v>23</v>
      </c>
      <c r="B34" s="12">
        <v>110.1</v>
      </c>
      <c r="C34" s="6">
        <v>1860</v>
      </c>
      <c r="D34" s="6">
        <f t="shared" si="0"/>
        <v>16.893732970027248</v>
      </c>
      <c r="E34" s="6">
        <v>1656</v>
      </c>
      <c r="F34" s="6">
        <f t="shared" si="1"/>
        <v>98.024516129032264</v>
      </c>
      <c r="G34" s="6">
        <v>22440</v>
      </c>
      <c r="H34" s="14">
        <v>1.7</v>
      </c>
      <c r="I34" s="6">
        <v>12</v>
      </c>
      <c r="J34" s="15">
        <v>1.302</v>
      </c>
      <c r="K34" s="49">
        <f t="shared" si="2"/>
        <v>1.0924160000000001</v>
      </c>
      <c r="L34" s="6">
        <f t="shared" si="3"/>
        <v>63824403.386326298</v>
      </c>
      <c r="M34" s="22">
        <v>35124404</v>
      </c>
      <c r="N34" s="41">
        <f t="shared" si="4"/>
        <v>28699999.386326298</v>
      </c>
      <c r="O34" s="42">
        <f t="shared" si="5"/>
        <v>28700000</v>
      </c>
      <c r="P34" s="6">
        <f t="shared" si="6"/>
        <v>63824404</v>
      </c>
      <c r="Q34" s="6" t="e">
        <f>P34-#REF!</f>
        <v>#REF!</v>
      </c>
      <c r="R34" s="31" t="e">
        <f>P34/#REF!</f>
        <v>#REF!</v>
      </c>
      <c r="S34" s="6">
        <f t="shared" si="7"/>
        <v>-204</v>
      </c>
      <c r="T34" s="31">
        <f t="shared" si="8"/>
        <v>0.89032258064516134</v>
      </c>
    </row>
    <row r="35" spans="1:20">
      <c r="A35" s="5" t="s">
        <v>24</v>
      </c>
      <c r="B35" s="12">
        <v>131.6</v>
      </c>
      <c r="C35" s="6">
        <v>2015</v>
      </c>
      <c r="D35" s="6">
        <f t="shared" si="0"/>
        <v>15.311550151975684</v>
      </c>
      <c r="E35" s="6">
        <v>1886</v>
      </c>
      <c r="F35" s="6">
        <f t="shared" si="1"/>
        <v>123.17498759305211</v>
      </c>
      <c r="G35" s="6">
        <v>22440</v>
      </c>
      <c r="H35" s="14">
        <v>1.7</v>
      </c>
      <c r="I35" s="6">
        <v>12</v>
      </c>
      <c r="J35" s="15">
        <v>1.302</v>
      </c>
      <c r="K35" s="49">
        <f t="shared" si="2"/>
        <v>1.0924160000000001</v>
      </c>
      <c r="L35" s="6">
        <f t="shared" si="3"/>
        <v>80200039.803270265</v>
      </c>
      <c r="M35" s="22">
        <v>38434038</v>
      </c>
      <c r="N35" s="41">
        <f t="shared" si="4"/>
        <v>41766001.803270265</v>
      </c>
      <c r="O35" s="42">
        <f t="shared" si="5"/>
        <v>41766000</v>
      </c>
      <c r="P35" s="6">
        <f t="shared" si="6"/>
        <v>80200038</v>
      </c>
      <c r="Q35" s="6" t="e">
        <f>P35-#REF!</f>
        <v>#REF!</v>
      </c>
      <c r="R35" s="31" t="e">
        <f>P35/#REF!</f>
        <v>#REF!</v>
      </c>
      <c r="S35" s="6">
        <f t="shared" si="7"/>
        <v>-129</v>
      </c>
      <c r="T35" s="31">
        <f t="shared" si="8"/>
        <v>0.93598014888337466</v>
      </c>
    </row>
    <row r="36" spans="1:20">
      <c r="A36" s="5" t="s">
        <v>25</v>
      </c>
      <c r="B36" s="12"/>
      <c r="C36" s="6"/>
      <c r="D36" s="6"/>
      <c r="E36" s="6"/>
      <c r="F36" s="6"/>
      <c r="G36" s="6"/>
      <c r="H36" s="28"/>
      <c r="I36" s="6"/>
      <c r="J36" s="15"/>
      <c r="K36" s="16"/>
      <c r="L36" s="6">
        <f t="shared" si="3"/>
        <v>0</v>
      </c>
      <c r="M36" s="22"/>
      <c r="N36" s="41"/>
      <c r="O36" s="42"/>
      <c r="P36" s="6">
        <f t="shared" si="6"/>
        <v>0</v>
      </c>
      <c r="Q36" s="6" t="e">
        <f>P36-#REF!</f>
        <v>#REF!</v>
      </c>
      <c r="R36" s="31" t="e">
        <f>P36/#REF!</f>
        <v>#REF!</v>
      </c>
      <c r="S36" s="6">
        <f t="shared" si="7"/>
        <v>0</v>
      </c>
      <c r="T36" s="31" t="e">
        <f t="shared" si="8"/>
        <v>#DIV/0!</v>
      </c>
    </row>
    <row r="37" spans="1:20" s="19" customFormat="1" ht="21" customHeight="1">
      <c r="A37" s="8" t="s">
        <v>26</v>
      </c>
      <c r="B37" s="43">
        <f t="shared" ref="B37:P37" si="9">SUM(B11:B36)</f>
        <v>3135.4</v>
      </c>
      <c r="C37" s="43">
        <f t="shared" si="9"/>
        <v>54605</v>
      </c>
      <c r="D37" s="9">
        <f t="shared" ref="D37" si="10">C37/B37</f>
        <v>17.415640747592015</v>
      </c>
      <c r="E37" s="43">
        <f t="shared" si="9"/>
        <v>47919</v>
      </c>
      <c r="F37" s="9">
        <f t="shared" si="9"/>
        <v>2743.6349603556969</v>
      </c>
      <c r="G37" s="18">
        <v>22440</v>
      </c>
      <c r="H37" s="43">
        <f>SUM(H11:H36)/25</f>
        <v>1.7800000000000005</v>
      </c>
      <c r="I37" s="43">
        <v>12</v>
      </c>
      <c r="J37" s="45">
        <v>1.302</v>
      </c>
      <c r="K37" s="50">
        <f t="shared" si="2"/>
        <v>1.0924160000000001</v>
      </c>
      <c r="L37" s="9">
        <f>SUM(L11:L36)</f>
        <v>1910460510.0080793</v>
      </c>
      <c r="M37" s="44">
        <f t="shared" si="9"/>
        <v>1129734549</v>
      </c>
      <c r="N37" s="43">
        <f t="shared" si="9"/>
        <v>780725961.00807917</v>
      </c>
      <c r="O37" s="43">
        <f t="shared" si="9"/>
        <v>780726100</v>
      </c>
      <c r="P37" s="9">
        <f t="shared" si="9"/>
        <v>1910460649</v>
      </c>
      <c r="Q37" s="18" t="e">
        <f>P37-#REF!</f>
        <v>#REF!</v>
      </c>
      <c r="R37" s="32" t="e">
        <f>P37/#REF!</f>
        <v>#REF!</v>
      </c>
      <c r="S37" s="18">
        <f t="shared" si="7"/>
        <v>-6686</v>
      </c>
      <c r="T37" s="32">
        <f t="shared" si="8"/>
        <v>0.87755700027470007</v>
      </c>
    </row>
    <row r="38" spans="1:20">
      <c r="A38" s="2"/>
      <c r="G38" s="7"/>
      <c r="H38" s="7"/>
      <c r="I38" s="7"/>
      <c r="J38" s="7"/>
      <c r="K38" s="7"/>
      <c r="L38" s="7"/>
    </row>
  </sheetData>
  <mergeCells count="23">
    <mergeCell ref="B1:N1"/>
    <mergeCell ref="K4:K7"/>
    <mergeCell ref="L4:L7"/>
    <mergeCell ref="N4:N7"/>
    <mergeCell ref="O4:O7"/>
    <mergeCell ref="C4:C7"/>
    <mergeCell ref="D4:D7"/>
    <mergeCell ref="A3:A7"/>
    <mergeCell ref="S5:S7"/>
    <mergeCell ref="G4:G7"/>
    <mergeCell ref="H4:H7"/>
    <mergeCell ref="I4:I7"/>
    <mergeCell ref="J4:J7"/>
    <mergeCell ref="M4:M7"/>
    <mergeCell ref="R5:R7"/>
    <mergeCell ref="P4:T4"/>
    <mergeCell ref="P5:P7"/>
    <mergeCell ref="T5:T7"/>
    <mergeCell ref="Q5:Q7"/>
    <mergeCell ref="E4:E7"/>
    <mergeCell ref="F4:F7"/>
    <mergeCell ref="B3:O3"/>
    <mergeCell ref="B4:B7"/>
  </mergeCells>
  <pageMargins left="0.39370078740157483" right="0.39370078740157483" top="0.78740157480314965" bottom="0.39370078740157483" header="0.51181102362204722" footer="0.51181102362204722"/>
  <pageSetup paperSize="9" scale="67" fitToHeight="0" orientation="landscape" horizontalDpi="4294967295" verticalDpi="4294967295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5 часть 2025 г.</vt:lpstr>
      <vt:lpstr>5 часть 2026 г.</vt:lpstr>
      <vt:lpstr>5 часть 2027 г.</vt:lpstr>
      <vt:lpstr>'5 часть 2025 г.'!Заголовки_для_печати</vt:lpstr>
      <vt:lpstr>'5 часть 2026 г.'!Заголовки_для_печати</vt:lpstr>
      <vt:lpstr>'5 часть 2027 г.'!Заголовки_для_печати</vt:lpstr>
      <vt:lpstr>'5 часть 2025 г.'!Область_печати</vt:lpstr>
      <vt:lpstr>'5 часть 2026 г.'!Область_печати</vt:lpstr>
      <vt:lpstr>'5 часть 2027 г.'!Область_печати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2024-10-21T12:03:04Z</cp:lastPrinted>
  <dcterms:created xsi:type="dcterms:W3CDTF">2019-08-28T14:46:56Z</dcterms:created>
  <dcterms:modified xsi:type="dcterms:W3CDTF">2024-10-21T12:03:31Z</dcterms:modified>
</cp:coreProperties>
</file>