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Desktop\"/>
    </mc:Choice>
  </mc:AlternateContent>
  <bookViews>
    <workbookView xWindow="0" yWindow="0" windowWidth="19200" windowHeight="10995"/>
  </bookViews>
  <sheets>
    <sheet name="лист" sheetId="1" r:id="rId1"/>
  </sheets>
  <definedNames>
    <definedName name="_xlnm._FilterDatabase" localSheetId="0" hidden="1">лист!$A$6:$K$190</definedName>
    <definedName name="А134" localSheetId="0">лист!#REF!</definedName>
    <definedName name="А134">#REF!</definedName>
    <definedName name="_xlnm.Print_Titles" localSheetId="0">лист!$4:$6</definedName>
    <definedName name="_xlnm.Print_Area" localSheetId="0">лист!$A$1:$K$190</definedName>
  </definedNames>
  <calcPr calcId="152511"/>
</workbook>
</file>

<file path=xl/calcChain.xml><?xml version="1.0" encoding="utf-8"?>
<calcChain xmlns="http://schemas.openxmlformats.org/spreadsheetml/2006/main">
  <c r="I126" i="1" l="1"/>
  <c r="H126" i="1"/>
  <c r="E126" i="1"/>
  <c r="K130" i="1"/>
  <c r="J130" i="1"/>
  <c r="E132" i="1"/>
  <c r="I105" i="1"/>
  <c r="K12" i="1" l="1"/>
  <c r="K13" i="1"/>
  <c r="K14" i="1"/>
  <c r="K15" i="1"/>
  <c r="K17" i="1"/>
  <c r="K19" i="1"/>
  <c r="K23" i="1"/>
  <c r="K26" i="1"/>
  <c r="K27" i="1"/>
  <c r="K29" i="1"/>
  <c r="K30" i="1"/>
  <c r="K33" i="1"/>
  <c r="K34" i="1"/>
  <c r="K35" i="1"/>
  <c r="K36" i="1"/>
  <c r="K37" i="1"/>
  <c r="K38" i="1"/>
  <c r="K39" i="1"/>
  <c r="K40" i="1"/>
  <c r="K41" i="1"/>
  <c r="K42" i="1"/>
  <c r="K43" i="1"/>
  <c r="K46" i="1"/>
  <c r="K52" i="1"/>
  <c r="K54" i="1"/>
  <c r="K56" i="1"/>
  <c r="K58" i="1"/>
  <c r="K59" i="1"/>
  <c r="K64" i="1"/>
  <c r="K66" i="1"/>
  <c r="K68" i="1"/>
  <c r="K70" i="1"/>
  <c r="K74" i="1"/>
  <c r="K76" i="1"/>
  <c r="K77" i="1"/>
  <c r="K80" i="1"/>
  <c r="K82" i="1"/>
  <c r="K86" i="1"/>
  <c r="K88" i="1"/>
  <c r="K90" i="1"/>
  <c r="K92" i="1"/>
  <c r="K94" i="1"/>
  <c r="K95" i="1"/>
  <c r="K96" i="1"/>
  <c r="K97" i="1"/>
  <c r="K100" i="1"/>
  <c r="K101" i="1"/>
  <c r="K107" i="1"/>
  <c r="K108" i="1"/>
  <c r="K109" i="1"/>
  <c r="K112" i="1"/>
  <c r="K114" i="1"/>
  <c r="K115" i="1"/>
  <c r="K120" i="1"/>
  <c r="K128" i="1"/>
  <c r="K133" i="1"/>
  <c r="K134" i="1"/>
  <c r="K135" i="1"/>
  <c r="K136" i="1"/>
  <c r="K137" i="1"/>
  <c r="K139" i="1"/>
  <c r="K140" i="1"/>
  <c r="K142" i="1"/>
  <c r="K146" i="1"/>
  <c r="K147" i="1"/>
  <c r="K155" i="1"/>
  <c r="K156" i="1"/>
  <c r="K163" i="1"/>
  <c r="K165" i="1"/>
  <c r="K170" i="1"/>
  <c r="K173" i="1"/>
  <c r="K176" i="1"/>
  <c r="K177" i="1"/>
  <c r="K178" i="1"/>
  <c r="K179" i="1"/>
  <c r="K180" i="1"/>
  <c r="K182" i="1"/>
  <c r="K185" i="1"/>
  <c r="I164" i="1"/>
  <c r="K164" i="1" s="1"/>
  <c r="H77" i="1"/>
  <c r="I124" i="1"/>
  <c r="I186" i="1"/>
  <c r="J186" i="1" s="1"/>
  <c r="I183" i="1"/>
  <c r="K183" i="1" s="1"/>
  <c r="I181" i="1"/>
  <c r="K181" i="1" s="1"/>
  <c r="H181" i="1"/>
  <c r="I123" i="1"/>
  <c r="K123" i="1" s="1"/>
  <c r="I103" i="1"/>
  <c r="K103" i="1" s="1"/>
  <c r="I50" i="1"/>
  <c r="K50" i="1" s="1"/>
  <c r="I25" i="1"/>
  <c r="J25" i="1" s="1"/>
  <c r="J185" i="1"/>
  <c r="J183" i="1"/>
  <c r="J182" i="1"/>
  <c r="J180" i="1"/>
  <c r="J179" i="1"/>
  <c r="J178" i="1"/>
  <c r="J177" i="1"/>
  <c r="J176" i="1"/>
  <c r="J173" i="1"/>
  <c r="J170" i="1"/>
  <c r="J165" i="1"/>
  <c r="J163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2" i="1"/>
  <c r="J140" i="1"/>
  <c r="J139" i="1"/>
  <c r="J137" i="1"/>
  <c r="J136" i="1"/>
  <c r="J135" i="1"/>
  <c r="J134" i="1"/>
  <c r="J133" i="1"/>
  <c r="J128" i="1"/>
  <c r="J120" i="1"/>
  <c r="J117" i="1"/>
  <c r="J115" i="1"/>
  <c r="J114" i="1"/>
  <c r="J112" i="1"/>
  <c r="J109" i="1"/>
  <c r="J108" i="1"/>
  <c r="J107" i="1"/>
  <c r="J101" i="1"/>
  <c r="J100" i="1"/>
  <c r="J97" i="1"/>
  <c r="J96" i="1"/>
  <c r="J95" i="1"/>
  <c r="J94" i="1"/>
  <c r="J92" i="1"/>
  <c r="J90" i="1"/>
  <c r="J88" i="1"/>
  <c r="J86" i="1"/>
  <c r="J82" i="1"/>
  <c r="J80" i="1"/>
  <c r="J77" i="1"/>
  <c r="J76" i="1"/>
  <c r="J74" i="1"/>
  <c r="J70" i="1"/>
  <c r="J68" i="1"/>
  <c r="J66" i="1"/>
  <c r="J64" i="1"/>
  <c r="J62" i="1"/>
  <c r="J59" i="1"/>
  <c r="J58" i="1"/>
  <c r="J56" i="1"/>
  <c r="J54" i="1"/>
  <c r="J52" i="1"/>
  <c r="J46" i="1"/>
  <c r="J43" i="1"/>
  <c r="J42" i="1"/>
  <c r="J41" i="1"/>
  <c r="J40" i="1"/>
  <c r="J39" i="1"/>
  <c r="J38" i="1"/>
  <c r="J37" i="1"/>
  <c r="J36" i="1"/>
  <c r="J35" i="1"/>
  <c r="J34" i="1"/>
  <c r="J33" i="1"/>
  <c r="J30" i="1"/>
  <c r="J29" i="1"/>
  <c r="J27" i="1"/>
  <c r="J26" i="1"/>
  <c r="J23" i="1"/>
  <c r="J19" i="1"/>
  <c r="J17" i="1"/>
  <c r="J15" i="1"/>
  <c r="J14" i="1"/>
  <c r="J13" i="1"/>
  <c r="J12" i="1"/>
  <c r="I16" i="1"/>
  <c r="J16" i="1" s="1"/>
  <c r="J103" i="1" l="1"/>
  <c r="J50" i="1"/>
  <c r="J123" i="1"/>
  <c r="J164" i="1"/>
  <c r="J181" i="1"/>
  <c r="K186" i="1"/>
  <c r="K16" i="1"/>
  <c r="K25" i="1"/>
  <c r="H186" i="1"/>
  <c r="H183" i="1"/>
  <c r="H124" i="1"/>
  <c r="H123" i="1"/>
  <c r="H50" i="1"/>
  <c r="H25" i="1"/>
  <c r="H24" i="1"/>
  <c r="H16" i="1"/>
  <c r="F124" i="1" l="1"/>
  <c r="F121" i="1" s="1"/>
  <c r="E124" i="1"/>
  <c r="H111" i="1"/>
  <c r="H105" i="1" s="1"/>
  <c r="I45" i="1"/>
  <c r="H45" i="1"/>
  <c r="G171" i="1"/>
  <c r="F171" i="1"/>
  <c r="G168" i="1"/>
  <c r="F168" i="1"/>
  <c r="G162" i="1"/>
  <c r="F162" i="1"/>
  <c r="G143" i="1"/>
  <c r="F143" i="1"/>
  <c r="G141" i="1"/>
  <c r="F141" i="1"/>
  <c r="G132" i="1"/>
  <c r="F132" i="1"/>
  <c r="F131" i="1" s="1"/>
  <c r="G131" i="1"/>
  <c r="G126" i="1"/>
  <c r="F126" i="1"/>
  <c r="G121" i="1"/>
  <c r="G111" i="1"/>
  <c r="F111" i="1"/>
  <c r="G105" i="1"/>
  <c r="F105" i="1"/>
  <c r="G98" i="1"/>
  <c r="F98" i="1"/>
  <c r="G84" i="1"/>
  <c r="F84" i="1"/>
  <c r="G78" i="1"/>
  <c r="F78" i="1"/>
  <c r="G60" i="1"/>
  <c r="F60" i="1"/>
  <c r="G48" i="1"/>
  <c r="F48" i="1"/>
  <c r="G47" i="1"/>
  <c r="F47" i="1"/>
  <c r="G45" i="1"/>
  <c r="F45" i="1"/>
  <c r="G44" i="1"/>
  <c r="F44" i="1"/>
  <c r="G32" i="1"/>
  <c r="F32" i="1"/>
  <c r="G24" i="1"/>
  <c r="F24" i="1"/>
  <c r="G18" i="1"/>
  <c r="F18" i="1"/>
  <c r="G11" i="1"/>
  <c r="F11" i="1"/>
  <c r="F9" i="1" s="1"/>
  <c r="G9" i="1"/>
  <c r="E60" i="1"/>
  <c r="I138" i="1"/>
  <c r="I132" i="1" s="1"/>
  <c r="H138" i="1"/>
  <c r="H132" i="1" s="1"/>
  <c r="G184" i="1"/>
  <c r="G175" i="1"/>
  <c r="I21" i="1"/>
  <c r="H21" i="1"/>
  <c r="I20" i="1"/>
  <c r="H20" i="1"/>
  <c r="J20" i="1" l="1"/>
  <c r="K20" i="1"/>
  <c r="J21" i="1"/>
  <c r="K21" i="1"/>
  <c r="J138" i="1"/>
  <c r="K138" i="1"/>
  <c r="J124" i="1"/>
  <c r="K124" i="1"/>
  <c r="I166" i="1"/>
  <c r="I72" i="1"/>
  <c r="I141" i="1"/>
  <c r="H141" i="1"/>
  <c r="E141" i="1"/>
  <c r="J141" i="1" s="1"/>
  <c r="I84" i="1"/>
  <c r="H84" i="1"/>
  <c r="E84" i="1"/>
  <c r="H166" i="1"/>
  <c r="H72" i="1"/>
  <c r="I143" i="1"/>
  <c r="H143" i="1"/>
  <c r="E143" i="1"/>
  <c r="J143" i="1" s="1"/>
  <c r="J166" i="1" l="1"/>
  <c r="K166" i="1"/>
  <c r="J72" i="1"/>
  <c r="K72" i="1"/>
  <c r="K84" i="1"/>
  <c r="K143" i="1"/>
  <c r="K141" i="1"/>
  <c r="J84" i="1"/>
  <c r="I60" i="1"/>
  <c r="H60" i="1"/>
  <c r="J60" i="1" l="1"/>
  <c r="K60" i="1"/>
  <c r="I32" i="1"/>
  <c r="H32" i="1"/>
  <c r="I98" i="1"/>
  <c r="H103" i="1"/>
  <c r="F184" i="1"/>
  <c r="F175" i="1"/>
  <c r="E162" i="1"/>
  <c r="E131" i="1" l="1"/>
  <c r="H98" i="1"/>
  <c r="I48" i="1"/>
  <c r="H48" i="1"/>
  <c r="E48" i="1"/>
  <c r="E45" i="1"/>
  <c r="E44" i="1"/>
  <c r="I44" i="1"/>
  <c r="H44" i="1"/>
  <c r="I18" i="1"/>
  <c r="H18" i="1"/>
  <c r="I162" i="1"/>
  <c r="H162" i="1"/>
  <c r="K44" i="1" l="1"/>
  <c r="J162" i="1"/>
  <c r="K162" i="1"/>
  <c r="J45" i="1"/>
  <c r="K45" i="1"/>
  <c r="K48" i="1"/>
  <c r="J44" i="1"/>
  <c r="J48" i="1"/>
  <c r="I11" i="1"/>
  <c r="H11" i="1"/>
  <c r="H9" i="1" s="1"/>
  <c r="G7" i="1"/>
  <c r="F7" i="1"/>
  <c r="I168" i="1"/>
  <c r="H168" i="1"/>
  <c r="E168" i="1"/>
  <c r="E171" i="1"/>
  <c r="H171" i="1"/>
  <c r="I171" i="1"/>
  <c r="E187" i="1"/>
  <c r="K168" i="1" l="1"/>
  <c r="J171" i="1"/>
  <c r="K171" i="1"/>
  <c r="J168" i="1"/>
  <c r="I9" i="1"/>
  <c r="E111" i="1"/>
  <c r="E105" i="1" s="1"/>
  <c r="E11" i="1"/>
  <c r="J11" i="1" s="1"/>
  <c r="J111" i="1" l="1"/>
  <c r="K111" i="1"/>
  <c r="K11" i="1"/>
  <c r="J105" i="1" l="1"/>
  <c r="K105" i="1"/>
  <c r="K132" i="1"/>
  <c r="I184" i="1"/>
  <c r="H184" i="1"/>
  <c r="I175" i="1"/>
  <c r="H175" i="1"/>
  <c r="E184" i="1"/>
  <c r="E175" i="1"/>
  <c r="I78" i="1"/>
  <c r="H78" i="1"/>
  <c r="H121" i="1"/>
  <c r="K175" i="1" l="1"/>
  <c r="J126" i="1"/>
  <c r="K126" i="1"/>
  <c r="K184" i="1"/>
  <c r="J175" i="1"/>
  <c r="J184" i="1"/>
  <c r="I131" i="1"/>
  <c r="J132" i="1"/>
  <c r="E32" i="1"/>
  <c r="H131" i="1"/>
  <c r="H47" i="1"/>
  <c r="I121" i="1"/>
  <c r="H7" i="1" l="1"/>
  <c r="J32" i="1"/>
  <c r="K32" i="1"/>
  <c r="J131" i="1"/>
  <c r="K131" i="1"/>
  <c r="I47" i="1"/>
  <c r="I7" i="1" s="1"/>
  <c r="E98" i="1"/>
  <c r="E78" i="1"/>
  <c r="E24" i="1"/>
  <c r="J24" i="1" l="1"/>
  <c r="K24" i="1"/>
  <c r="J98" i="1"/>
  <c r="K98" i="1"/>
  <c r="J78" i="1"/>
  <c r="K78" i="1"/>
  <c r="E18" i="1"/>
  <c r="E121" i="1"/>
  <c r="E47" i="1"/>
  <c r="J47" i="1" s="1"/>
  <c r="J121" i="1" l="1"/>
  <c r="K121" i="1"/>
  <c r="J18" i="1"/>
  <c r="K18" i="1"/>
  <c r="K47" i="1"/>
  <c r="E9" i="1"/>
  <c r="E7" i="1" s="1"/>
  <c r="J9" i="1" l="1"/>
  <c r="K9" i="1"/>
  <c r="J7" i="1" l="1"/>
  <c r="K7" i="1"/>
</calcChain>
</file>

<file path=xl/sharedStrings.xml><?xml version="1.0" encoding="utf-8"?>
<sst xmlns="http://schemas.openxmlformats.org/spreadsheetml/2006/main" count="460" uniqueCount="224">
  <si>
    <t>Перечень заказчиков и объектов</t>
  </si>
  <si>
    <t>4</t>
  </si>
  <si>
    <t>2</t>
  </si>
  <si>
    <t>3</t>
  </si>
  <si>
    <t>5</t>
  </si>
  <si>
    <t>Заказчики: администрации муниципальных образований</t>
  </si>
  <si>
    <t>Заказчик: ГБУ АО "ГУКС"</t>
  </si>
  <si>
    <t>Заказчик: администрация МО "Коношский муниципальный район"</t>
  </si>
  <si>
    <t>Заказчик: администрация МО "Ленский муниципальный район"</t>
  </si>
  <si>
    <t>Заказчик: администрация МО "Город Архангельск"</t>
  </si>
  <si>
    <t>Заказчик: администрация МО "Город Новодвинск"</t>
  </si>
  <si>
    <t>Заказчик: администрация МО "Коряжма"</t>
  </si>
  <si>
    <t>Заказчик: администрация МО "Котлас"</t>
  </si>
  <si>
    <t>Заказчик: администрация МО "Устьянский муниципальный район"</t>
  </si>
  <si>
    <t>Заказчик: администрация МО "Каргопольский муниципальный район"</t>
  </si>
  <si>
    <t>Заказчик: администрация МО "Вельский муниципальный район"</t>
  </si>
  <si>
    <t>Заказчик: ГУК АО ГМО "Художественная культура Русского Севера"</t>
  </si>
  <si>
    <t>1</t>
  </si>
  <si>
    <t>Заказчик: ГБУ АО "Архангельская объединенная дирекция строящихся разводящих сетей газопроводов"</t>
  </si>
  <si>
    <t>Заказчик: администрация МО "Приморский муниципальный район"</t>
  </si>
  <si>
    <t>Заказчик: ГБУ АО "Дирекция по развитию Соловецкого архипелага"</t>
  </si>
  <si>
    <t>2. Предоставление доступного и комфортного жилья 60 процентам семей, проживающих в Архангельской области и желающих улучшить свои жилищные условия, в том числе:</t>
  </si>
  <si>
    <t>1. Проектно-изыскательские работы и строительство здания фондохранилища государственного бюджетного учреждения культуры Архангельской области «Государственное музейное объединение «Художественная культура Русского Севера» в г. Архангельске» для сохранения музейного фонда Российской Федерации»</t>
  </si>
  <si>
    <t>1. Реконструкция системы теплоснабжения пос. Кизема (котельная ЛПХ) с заменой котлов на каменном угле на древесный вид топлива</t>
  </si>
  <si>
    <t>1. Разработка и реализация проекта «Укрепление правого берега р. Северной Двины в Соломбальском территориальном округе г. Архангельска на участке от улицы Маяковского до улицы Кедрова»</t>
  </si>
  <si>
    <t>1. Строительство школы на 132 места в д. Согра Верхнетоемского района</t>
  </si>
  <si>
    <t>тыс.рублей</t>
  </si>
  <si>
    <t>1. Обеспечение земельных участков, предоставляемых многодетным семьям и жилищно-строительным кооперативам, созданным многодетными семьями, для индивидуального жилищного строительства и ведения личного подсобного хозяйства, объектами инженерной инфраструктуры</t>
  </si>
  <si>
    <t>1) 115-квартирный жилой дом в квартале "Ж" г. Новодвинска</t>
  </si>
  <si>
    <t>2) приобретение на первичном рынке (строительство) жилых помещений для переселения граждан из жилого дома, расположенного по адресу: пос. Обозерский, ул. Северная, д. 37</t>
  </si>
  <si>
    <t>1. Организация общего, основного общего и среднего общего образования Архангельской области, в т.ч.:</t>
  </si>
  <si>
    <t>1) завершение строительства школы в пос. Подюга Коношского района</t>
  </si>
  <si>
    <t>2) строительство среднеобразовательной школы на 860 учащихся в п. Урдома Ленского района Архангельской области</t>
  </si>
  <si>
    <t>2. Муниципальные дошкольные образовательные организации, в т.ч.</t>
  </si>
  <si>
    <t>1) строительство детского сада на 280 мест в Соломбальском округе города Архангельска</t>
  </si>
  <si>
    <t>2. Реконструкция и восстановление причальных береговых сооружений, служащих защитой г. Архангельска от паводка. Причалы № 101-109, г. Архангельск, Набережной Северной Двины, Красная Пристань (включая услуги по охране объекта)</t>
  </si>
  <si>
    <t>3. Строительство канализационных очистных сооружений на 700 куб. м. в сутки и главного коллектора в г. Каргополе Архангельской области</t>
  </si>
  <si>
    <t>4. Развитие сети (строительство и приобретение зданий) фельдшерско-акушерских пунктов и/или офисов врачей общей практики в сельской местности</t>
  </si>
  <si>
    <t>1. Проектирование, корректировка проектной документации, проведение государственной экспертизы и завершение строительства поликлиники ГБУЗ Архангельской области "Плесецкая центральная районная больница"</t>
  </si>
  <si>
    <t>3. Реконструкция операционного отделения ГБУЗ АО "Первая городская клиническая больница им. Е.Е. Волосевич"</t>
  </si>
  <si>
    <t>Перинатальный центр на 130 коек в г.Архангельске</t>
  </si>
  <si>
    <t>Заказчик: администрация МО "Шенкурский муниципальный район"</t>
  </si>
  <si>
    <t>Заказчик: администрация МО "Няндомский муниципальный район"</t>
  </si>
  <si>
    <t>Заказчик: администрация МО "Мирный"</t>
  </si>
  <si>
    <t>Заказчик: администрация МО "Котласский муниципальный район"</t>
  </si>
  <si>
    <t>Заказчик: администрация ГБУ АО "Архангельская дирекция строящихся разводящих сетей газопроводов"</t>
  </si>
  <si>
    <t xml:space="preserve">5. Проектирование газораспределительных и подводящих газовых сетей  в пос. Уемский Приморского района        
</t>
  </si>
  <si>
    <t>1. Корректировка проекта "Комплекс пожарного депо и базы ОГУ "Архангельская служба спасения" в жилом районе Майская горка г. Архангельска</t>
  </si>
  <si>
    <t>Заказчик: администрация МО "Онежский муниципальный район"</t>
  </si>
  <si>
    <t>Заказчик: администрация МО "Холмогорский муниципальный район"</t>
  </si>
  <si>
    <t>1. Реконструкция объекта "Областной онкологический диспансер, г. Архангельска" (в том числе приобретение оборудования)</t>
  </si>
  <si>
    <t>1) Красноборский муниципальный район</t>
  </si>
  <si>
    <t>Доведено финансирование министерством финансов Архангельской области до главного распорядителя средств областного бюджета</t>
  </si>
  <si>
    <t>1.Проектирование, экспертиза и строительство лыжно-биатлонного центра в дер. Малиновка Устьянского района (I очередь -лыжероллерная трасса с искусственным освещением)</t>
  </si>
  <si>
    <t>2. Строительство стадиона муниципального образовательного учреждения дополнительного образовательного образования детей "Детско-юношеская спортивная школа №6" в г. Архангельске</t>
  </si>
  <si>
    <t>3.Строительство крытого хоккейного корта с искусственным льдом в г. Северодвинске</t>
  </si>
  <si>
    <t xml:space="preserve">Государственная программа Архангельской области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(2014-2020 годы)" </t>
  </si>
  <si>
    <t>Заказчики: администрации муниципальных образований Архангельской области</t>
  </si>
  <si>
    <t>1) Красноборский муниципальный район, муниципальное образование "Телеговское", дер. Ершевская</t>
  </si>
  <si>
    <t xml:space="preserve">2) муниципальное образование "Город Коряжма" </t>
  </si>
  <si>
    <t>3) Ленский муниципальный район, с. Яренск, по ул. Кр. Партизан, Чукичева, Пермская, Трудовая</t>
  </si>
  <si>
    <t>4) Онежский муниципальный район, г. Онега, ул. Мичуринская</t>
  </si>
  <si>
    <t>5) Мезенский муниципальный район, г. Мезень, ул. Вараксина</t>
  </si>
  <si>
    <t>6) Устьянский муниуипальный район, муниципальное образование "Октябрьское", пос. Октябрьский, мкр. Сосенки-4, Кедровый-2</t>
  </si>
  <si>
    <t>9) строительство 197-квартирного жилого дома по пр. Ленинградский в г. Архангельске</t>
  </si>
  <si>
    <t xml:space="preserve">8) реконструкция участка магистральной тепловой сети микрорайона "Сосенки" в пос.Октябрьский Устьянского района </t>
  </si>
  <si>
    <t>4) реконструкция водопроводных очистных сооружений  в пос. Сия Пинежского района</t>
  </si>
  <si>
    <t>5) насосная станция 3 подъема водопровода у Южной котельной г. Котласа</t>
  </si>
  <si>
    <t>6) напорный канализационный коллектор в г. Онеге Архангельской области</t>
  </si>
  <si>
    <t>7) устройство (строительство) инженерных сетей 157 квартала г. Каргополя</t>
  </si>
  <si>
    <t>3. Разработка генеральных планов и правил землеподьзования</t>
  </si>
  <si>
    <t>II. Государственная программа Архангельской области "Развитие образования и науки Архангельской области (2013 - 2018 годы)"</t>
  </si>
  <si>
    <t>III. Государственная программа "Культура Русского Севера (2013-2020 годы)"</t>
  </si>
  <si>
    <t>IV. Государственная программа Архангельской области "Развитие энергетики, связи и жилищно-коммунального хозяйства Архангельской области (2014–2020 годы)"</t>
  </si>
  <si>
    <t>V. Государственная программа Архангельской области "Охрана окружающей среды, воспроизводство и использование природных ресурсов Архангельской области (2014–2020 годы)"</t>
  </si>
  <si>
    <t>I. Государственная 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 – 2020 годы)"</t>
  </si>
  <si>
    <t>VI. Государственная программа Архангельской области "Устойчивое развитие сельских территорий Архангельской области (2014-2017 годы)"</t>
  </si>
  <si>
    <t>1) фельдшерско-акушерский пункт в пос. Самодед Плесецкого района</t>
  </si>
  <si>
    <t>2. Строительство плоскостного спортивного сооружения (мини-футбольного поля) в дер. Куимиха Котласского района</t>
  </si>
  <si>
    <t>VII. Государственная программа Архангельской области "Развитие здравоохранения Архангельской области (2013-2020 годы)"</t>
  </si>
  <si>
    <t>VIII. Программа модернизации здравоохранения Архангельской области на 2011-2016 годы</t>
  </si>
  <si>
    <t>IX. Государственная программа Архангельской области "Развитие транспортной системы Архангельской области (2014-2020 годы)"</t>
  </si>
  <si>
    <t>X. Государственная программа Архангельской области "Развитие инфраструктуры Соловецкого архипелага (2014-2019 годы)"</t>
  </si>
  <si>
    <t xml:space="preserve">4. Строительство и реконструкция системы водоснабжения поселка  Соловецкий              
</t>
  </si>
  <si>
    <t xml:space="preserve">5. Строительство каналиционных сетей и коллекторов,  канализационных очистных сооружений поселка  Соловецкий            
</t>
  </si>
  <si>
    <t xml:space="preserve">6. Сбор исходно-разрешительной документации, проектирование (в том числе ПИР), экспертиза  проекта и строительство технологического причала (включая дноуглубительные работы) в поселке Соловецкий </t>
  </si>
  <si>
    <t xml:space="preserve">7. Строительство  муниципального причала для маломерного флота в поселке Соловецкий 
</t>
  </si>
  <si>
    <t xml:space="preserve">8. Реконструкция тепловых сетей поселка  Соловецкий              
</t>
  </si>
  <si>
    <t>10. Проектирование и строительство новой уличной сети поселка Соловецкий</t>
  </si>
  <si>
    <t>11. Проектирование и строительство многоквартирного жилищного фонда для расселения из ветхого и аварийного фонда поселка Соловецкий, включая расселение из монастырских памятников истории и культуры ( ул. Приморская, д.4, ул. Сивко, д.4, ул. Сивко, д. 1)</t>
  </si>
  <si>
    <t>12. Сбор исхлдно-разрешительной документации, проектирование, экспертиза проекта и строительство физкультурно-оздоровительного комплекса поселка Соловецкий</t>
  </si>
  <si>
    <t>13.Приобретение жилья для граждан, проживающих на территории поселка Соловецкий, выезжающих за его пределы</t>
  </si>
  <si>
    <t>14. Развитие индивидуального жилищного строительства для отдельных категорий граждан поселка Соловецкий</t>
  </si>
  <si>
    <t xml:space="preserve">XI. Государственная программа Архангельской области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(2014-2020 годы)" </t>
  </si>
  <si>
    <t xml:space="preserve">XII. Адресная программа Архангельской области "Переселение граждан из аварийного жилищного фонда" на 2013-2017 годы </t>
  </si>
  <si>
    <t>XIII. Государственная программа Архангельской области "Защита населения и территорий Архангельской области от чрезвычайных ситуаций, обеспечение пожарной безопасности и безопасности на водных объектах (2014 – 2017 годы)"</t>
  </si>
  <si>
    <t>III. Государственная программа Архангельской области "Развитие здравоохранения Архангельской области (2013-2020 годы)"</t>
  </si>
  <si>
    <t>6) разработка типового проекта "Начальная школа-детский сад на 100 учащихся и 100 воспитанников" с привязкой в дер.Ваймуша Пинежского муниципального района, соответствующего современным требованиям энергетической эффективности"</t>
  </si>
  <si>
    <t>6. Строительство газораспределительных сетей в микрорайоне "Заречье" г. Коряжмы</t>
  </si>
  <si>
    <t>1) подготовка территории по улицам Радужная, Светлая, Вельская, Молодежная, Южная в квартале по ул. Молчанова г. Вельска Архангельской области (4этап), в том числе водопропускные каналы и устройство проездов</t>
  </si>
  <si>
    <t>5. Обеспечение земельных участков, предоставляемых под комплексную застройку индивидуальным застройщикам жилья, объектами инженерной инфраструктуры, в том числе:</t>
  </si>
  <si>
    <t>7) строительство детского сада на 120 мест в                          г. Вельске</t>
  </si>
  <si>
    <t>5) строительство детского сада на 220 мест в                                   пос. Октябрьский Устьянского района</t>
  </si>
  <si>
    <t>2) строительство детского сада на 280 мест в                                    г. Новодвинске</t>
  </si>
  <si>
    <t>4) строительство детского сада на 220 мест по                         ул. Портовиков в г. Котласе</t>
  </si>
  <si>
    <t>1. Строительство детского сада на 220 мест по                      ул. Портовиков в г. Котласе</t>
  </si>
  <si>
    <t>4.Развитие некомерческого жилищного фонда в  Архангельской области, в том числе для граждан, имеющих невысокий уровень доходов, включая строительство и приобретение служебного жилья ( включая обследование, проектно-изыскательские работы, проведение экспертизы, услуги по охране объектов), а также  создание условий для формирования рынка доступного арендного жильяв том числе:</t>
  </si>
  <si>
    <t>2) Котлас</t>
  </si>
  <si>
    <t>3) Виноградовский муниципальный район</t>
  </si>
  <si>
    <t>4) Каргопольский муниципальный район</t>
  </si>
  <si>
    <t>5) Лешуконский муниципальный район</t>
  </si>
  <si>
    <t>6) Няндомский муниципальный район</t>
  </si>
  <si>
    <t>7) Верхнетоемский муниципальный район ( с. Верхняя Тойма)</t>
  </si>
  <si>
    <t>10) Пинежский муниципальный район</t>
  </si>
  <si>
    <t>11) Устьянский муниципальный район</t>
  </si>
  <si>
    <t>8) Верхнетоемский муниципальный район  (пос. Двинской)</t>
  </si>
  <si>
    <t>9) Верхнетоемский муниципальный район (пос. Зеленник)</t>
  </si>
  <si>
    <t>заказчик: администрация муниципального образования "Вельский муниципальный район"</t>
  </si>
  <si>
    <t>Расходы на реализацию государственных программ Архангельской области за счет средств бюджетных кредитов, предоставленных из федерального бюджета, и (или) дотаций, предоставленных из федерального бюджета на поддержку мер по обеспечению сбалансированности бюджетов субъектов Российской Федерации</t>
  </si>
  <si>
    <t>1. Строительство автомобильной дороги Архангельск (от д. Рикасиха) – Онега, участок "19 ветка Хайнозерской дороги"</t>
  </si>
  <si>
    <t>2. Строительство мостового перехода через реку Олма на автомобильной дороге Архангельск – Белогорский – Пинега – Кимжа –  Мезень</t>
  </si>
  <si>
    <t>3. Реконструкция автомобильной дороги Ильинск – Вилегодск, км 11 – км 25</t>
  </si>
  <si>
    <t>4. Строительство транспортной развязки в одном уровне на 168 км автомобильной дороги Архангельск (от пос. Брин-Наволок) – Каргополь – Вытегра (до с. Прокшино)</t>
  </si>
  <si>
    <t>5. Корректировка проектной документации на строительство автомобильной дороги Архангельск (от пос. Брин-Наволок) – Каргополь – Вытегра (до с. Прокшино) на участке км 111 - км 122</t>
  </si>
  <si>
    <t>6. Строительство автомобильной дороги Подъезд к пос. Орлецы от автомобильной дороги Копачево – Ичково – Ступино</t>
  </si>
  <si>
    <t>7. Строительство мостового перехода через реку Устья на км 78+350 автомобильной дороги Вельск – Шангалы (в том числе разработка проектной документации)</t>
  </si>
  <si>
    <t>8. Строительство мостового перехода через реку Чуплега на автомобильной дороге Архангельск – Белогорский – Пинега – Кимжа –  Мезень, км 130+269</t>
  </si>
  <si>
    <t>7. Комплексное обустройство площадки под компактную жилищную застройку в с.Малодоры Устьянского района</t>
  </si>
  <si>
    <t>ВСЕГО по областной адресной инвестиционной программе на 2014 год и на плановый период 2015 и 2016 годов, в том числе:</t>
  </si>
  <si>
    <t xml:space="preserve">Расходы на реализацию государственных программ Архангельской области и адресных программ Архангельской области                                                                                                                                                                                                                            за счет средств областного бюджета </t>
  </si>
  <si>
    <t>3) строительство школы на 250 мест с интернатом в  с.Ровдино Шенкурского района</t>
  </si>
  <si>
    <t>4) строительство детской школы искусств на 350 учащихся в городе Няндома</t>
  </si>
  <si>
    <t>5) строительство художественного профессионального училища резьбы по кости № 27 в селе Ломоносово Холмогорского района Архангельской области (включая услуги по охране объекта, обследование)</t>
  </si>
  <si>
    <t>8) строительство детского сада на 220 мест в                      с. Яренск Ленского района</t>
  </si>
  <si>
    <t>2. Пристройка сценическо-зрительного комплекса к основному зданию и реконструкция существующего здания Архангельского областного театра кукол, в т.ч. проектно-изыскательские работы и прохождение государственной экспертизы проекта</t>
  </si>
  <si>
    <t xml:space="preserve">2. Проектирование, сбор исходно-разрешительной документации, корректировка, экспертиза и строительство областной больницы в 62-А квартале г. Архангельска </t>
  </si>
  <si>
    <t xml:space="preserve">1. Строительство здания участковой больницы на  40 посещений и  стационара на 10 коек в поселке Соловецкий      
</t>
  </si>
  <si>
    <t xml:space="preserve">4. Реконструкция здания Дома культуры поселка   Соловецкий              
</t>
  </si>
  <si>
    <t>2. Строительство стадиона муниципального образовательного учреждения дополнительного  образования детей "Детско-юношеская спортивная школа № 6" в г. Архангельске</t>
  </si>
  <si>
    <t>4. Спортивный центр с универсальным игровым залом и плавательным бассейном (технологическое присоединение к сетям водопровода и канализации, корректировка рабочей документации, гидравлические испытания, кадастровые работы)</t>
  </si>
  <si>
    <t>1) Строительство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</si>
  <si>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7. Строительство газораспределительных сетей, включая газоснабжение жилых домов в городе Котласе</t>
  </si>
  <si>
    <t>1. Строительство объекта незавершенного строительства представительства администрации  Архангельской области в поселке Соловецкий</t>
  </si>
  <si>
    <t xml:space="preserve">2. Проектирование и  строительство плавучей гостиницы (общежития)   
</t>
  </si>
  <si>
    <t>3. Реконструкция системы канализации в пос.Соловецкий</t>
  </si>
  <si>
    <t>8. Оформление прав собственности Архангельской области на построенные объекты</t>
  </si>
  <si>
    <t>Заказчик: агентство по транспорту Архангельской области</t>
  </si>
  <si>
    <t>9. Строительство (приобретение) речных судов для осуществления грузопассажирских (пассажирских) перевозок на территории Архангельской области</t>
  </si>
  <si>
    <t>3) приобретение (строительство) жилых домов для граждан, лишившихся жилья в результате пожара в с.Лешуконское (6 квартир)</t>
  </si>
  <si>
    <t>3) строительство детского сада-яслей на 280 мест в г. Коряжме</t>
  </si>
  <si>
    <t xml:space="preserve">6) строительство школы-сада в правобережной части г. Каргополя по ул. Чеснокова, 12 б </t>
  </si>
  <si>
    <t>2. Строительство газораспределительных сетей в г. Мирный, включая газоснабжение жилых домов</t>
  </si>
  <si>
    <t>3. Строительство газораспределительных сетей в с. Яренск, включая газоснабжение жилых домов</t>
  </si>
  <si>
    <t xml:space="preserve">4. Строительство газораспределительных сетей в пос. Шипицыно, включая газоснабжение жилых домов </t>
  </si>
  <si>
    <t>3. Модернизация системы питьевого водоснабжения в с. Красноборск (2 очередь)</t>
  </si>
  <si>
    <t>5. Строительство распределительных газовых сетей в дер. Минина Полянка Котласского района</t>
  </si>
  <si>
    <t>6. Строительство распределительных газовых сетей в пос. Уемский Приморского района</t>
  </si>
  <si>
    <t>План кассовых выплат из областного бюджета на 15.12.2014</t>
  </si>
  <si>
    <t>9) реконструкция здания детского сада "Березка" в п.Авнюга Верхнетоемского района</t>
  </si>
  <si>
    <t>7. Строительство школы на 90 мест в дер. Погост Вельского района</t>
  </si>
  <si>
    <t>Остаток лимита</t>
  </si>
  <si>
    <t xml:space="preserve">Уточненная сводная бюджетная роспись </t>
  </si>
  <si>
    <t xml:space="preserve">Утверждено на 2014 год </t>
  </si>
  <si>
    <t>3.Строительство крытого катка с искусственным льдом ФОК "Звездочка", г. Северодвинск (заявку на финансирование планируют отозвать)</t>
  </si>
  <si>
    <t xml:space="preserve">3. Реконструкция здания детского дома под детский сад в г. Онега (заявку на финансирование планируют отозвать) </t>
  </si>
  <si>
    <t>Исполнено на 31.12.2014 г.</t>
  </si>
  <si>
    <t>Освоение</t>
  </si>
  <si>
    <t>ГРБС</t>
  </si>
  <si>
    <t>Заказчик</t>
  </si>
  <si>
    <t>Министерство промышленности и строительства Архангельской области</t>
  </si>
  <si>
    <t>Агентство архитектуры и градостроительства Архангельской области</t>
  </si>
  <si>
    <t>Министерство культуры Архангельской области</t>
  </si>
  <si>
    <t>Министерство топливно-энергетического комплекса и жилищно-коммунального хозяйства Архангельской области</t>
  </si>
  <si>
    <t>Агентство по транспорту Архангельской области</t>
  </si>
  <si>
    <t>Агентство по развитию Соловецкого архипелага Архангельской области</t>
  </si>
  <si>
    <t>Красноборский муниципальный район</t>
  </si>
  <si>
    <t>Ленский муниципальный район</t>
  </si>
  <si>
    <t>Онежский муниципальный район</t>
  </si>
  <si>
    <t>Мезенский муниципальный район</t>
  </si>
  <si>
    <t>Город Коряжма</t>
  </si>
  <si>
    <t>Котлас</t>
  </si>
  <si>
    <t>Каргопольский муниципальный район</t>
  </si>
  <si>
    <t>Лешуконский муниципальный район</t>
  </si>
  <si>
    <t>Няндомский муниципальный район</t>
  </si>
  <si>
    <t>Пинежский муниципальный район</t>
  </si>
  <si>
    <t>Устьянский муниципальный район</t>
  </si>
  <si>
    <t>Новодвинск</t>
  </si>
  <si>
    <t>Плесецкий мунициальный район</t>
  </si>
  <si>
    <t>ГБУ АО "ГУКС"</t>
  </si>
  <si>
    <t>Администрации МО</t>
  </si>
  <si>
    <t>Вельский муниципальный район</t>
  </si>
  <si>
    <t>Коношский муниципальный район</t>
  </si>
  <si>
    <t>Шенкурский муниципальный район</t>
  </si>
  <si>
    <t>Коряжма</t>
  </si>
  <si>
    <t>Котласский муниципальный район</t>
  </si>
  <si>
    <t>Верхнетоемский муниципальный район</t>
  </si>
  <si>
    <t>ГУК АО ГМО "Художественная культура Русского Севера"</t>
  </si>
  <si>
    <t>Мирный</t>
  </si>
  <si>
    <t>ГБУ АО "Архангельская дирекция строящихся разводящих сетей газопроводов"</t>
  </si>
  <si>
    <t>ГБУ АО "Архангельская объединенная дирекция строящихся разводящих сетей газопроводов"</t>
  </si>
  <si>
    <t>Устьянскйи муниципальный район</t>
  </si>
  <si>
    <t>Заказчик: ГКУ АО "Дорожное агентство "Архангельскавтодор"</t>
  </si>
  <si>
    <t>ГКУ АО "Дорожное агентство "Архангельскавтодор"</t>
  </si>
  <si>
    <t>агентство по транспорту Архангельской области</t>
  </si>
  <si>
    <t>ГБУ АО "Дирекция по развитию Соловецкого архипелага"</t>
  </si>
  <si>
    <t>Приморский муниципальный район</t>
  </si>
  <si>
    <t>ГК "Ростех"</t>
  </si>
  <si>
    <t>Город Архангельск</t>
  </si>
  <si>
    <t>Северодвинск</t>
  </si>
  <si>
    <t>администрации муниципальных образований</t>
  </si>
  <si>
    <t>Холмогорский муниципальный район</t>
  </si>
  <si>
    <t>Отрасль</t>
  </si>
  <si>
    <t>коммунальное хозяйство</t>
  </si>
  <si>
    <t>жилищное строительство</t>
  </si>
  <si>
    <t>образование</t>
  </si>
  <si>
    <t>культура</t>
  </si>
  <si>
    <t>водное хозяйство</t>
  </si>
  <si>
    <t>спорт</t>
  </si>
  <si>
    <t>здравоохранение</t>
  </si>
  <si>
    <t>безопасность</t>
  </si>
  <si>
    <t>4. Строительство детского сада на 45 мест в дер. Васильевская Холмогорского района</t>
  </si>
  <si>
    <t>газовая промышленность</t>
  </si>
  <si>
    <t>дорожное строительство</t>
  </si>
  <si>
    <t>Отчет об исполнении областной адресной инвестиционной программы за 2014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</si>
</sst>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20"/>
      <name val="Arial Cyr"/>
      <charset val="204"/>
    </font>
    <font>
      <sz val="24"/>
      <name val="Times New Roman"/>
      <family val="1"/>
      <charset val="204"/>
    </font>
    <font>
      <sz val="18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Arial Cyr"/>
      <charset val="204"/>
    </font>
    <font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0"/>
      <color theme="10"/>
      <name val="Arial Cyr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43" fontId="4" fillId="0" borderId="0" xfId="1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43" fontId="7" fillId="0" borderId="4" xfId="1" applyFont="1" applyFill="1" applyBorder="1" applyAlignment="1" applyProtection="1">
      <alignment vertical="center" wrapText="1"/>
    </xf>
    <xf numFmtId="43" fontId="6" fillId="0" borderId="4" xfId="1" applyFont="1" applyFill="1" applyBorder="1" applyAlignment="1" applyProtection="1">
      <alignment vertical="center" wrapText="1"/>
    </xf>
    <xf numFmtId="0" fontId="13" fillId="0" borderId="0" xfId="0" applyFont="1" applyFill="1" applyAlignment="1" applyProtection="1">
      <alignment vertical="center"/>
    </xf>
    <xf numFmtId="164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0" fontId="6" fillId="5" borderId="4" xfId="5" applyFont="1" applyFill="1" applyBorder="1" applyAlignment="1" applyProtection="1">
      <alignment vertical="top" wrapText="1"/>
    </xf>
    <xf numFmtId="164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4" xfId="0" applyFont="1" applyFill="1" applyBorder="1" applyAlignment="1">
      <alignment vertical="center" wrapText="1"/>
    </xf>
    <xf numFmtId="0" fontId="6" fillId="5" borderId="4" xfId="0" applyFont="1" applyFill="1" applyBorder="1" applyAlignment="1" applyProtection="1">
      <alignment horizontal="left" vertical="center" wrapText="1"/>
    </xf>
    <xf numFmtId="164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4" xfId="0" applyFont="1" applyFill="1" applyBorder="1" applyAlignment="1" applyProtection="1">
      <alignment horizontal="left" vertical="center" wrapText="1"/>
    </xf>
    <xf numFmtId="164" fontId="7" fillId="5" borderId="4" xfId="0" applyNumberFormat="1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 applyProtection="1">
      <alignment horizontal="center" vertical="center" wrapText="1"/>
    </xf>
    <xf numFmtId="164" fontId="6" fillId="5" borderId="4" xfId="0" applyNumberFormat="1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 applyProtection="1">
      <alignment horizontal="left" vertical="center" wrapText="1" indent="3"/>
    </xf>
    <xf numFmtId="43" fontId="6" fillId="5" borderId="4" xfId="1" applyFont="1" applyFill="1" applyBorder="1" applyAlignment="1" applyProtection="1">
      <alignment vertical="center" wrapText="1"/>
    </xf>
    <xf numFmtId="43" fontId="7" fillId="5" borderId="4" xfId="1" applyFont="1" applyFill="1" applyBorder="1" applyAlignment="1" applyProtection="1">
      <alignment vertical="center" wrapText="1"/>
    </xf>
    <xf numFmtId="43" fontId="6" fillId="5" borderId="4" xfId="1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left" vertical="center" wrapText="1"/>
    </xf>
    <xf numFmtId="164" fontId="11" fillId="5" borderId="4" xfId="0" applyNumberFormat="1" applyFont="1" applyFill="1" applyBorder="1" applyAlignment="1">
      <alignment horizontal="center" vertical="center"/>
    </xf>
    <xf numFmtId="43" fontId="7" fillId="5" borderId="4" xfId="1" applyFont="1" applyFill="1" applyBorder="1" applyAlignment="1" applyProtection="1">
      <alignment horizontal="left" vertical="center" wrapText="1"/>
    </xf>
    <xf numFmtId="49" fontId="6" fillId="5" borderId="4" xfId="0" applyNumberFormat="1" applyFont="1" applyFill="1" applyBorder="1" applyAlignment="1">
      <alignment horizontal="left" vertical="center" wrapText="1"/>
    </xf>
    <xf numFmtId="164" fontId="6" fillId="5" borderId="4" xfId="0" applyNumberFormat="1" applyFont="1" applyFill="1" applyBorder="1" applyAlignment="1">
      <alignment horizontal="center" vertical="center"/>
    </xf>
    <xf numFmtId="0" fontId="6" fillId="5" borderId="4" xfId="0" applyNumberFormat="1" applyFont="1" applyFill="1" applyBorder="1" applyAlignment="1">
      <alignment horizontal="left" vertical="center" wrapText="1"/>
    </xf>
    <xf numFmtId="164" fontId="7" fillId="5" borderId="4" xfId="0" applyNumberFormat="1" applyFont="1" applyFill="1" applyBorder="1" applyAlignment="1">
      <alignment horizontal="center" vertical="center"/>
    </xf>
    <xf numFmtId="164" fontId="10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4" xfId="0" applyFont="1" applyFill="1" applyBorder="1" applyAlignment="1" applyProtection="1">
      <alignment vertical="center" wrapText="1"/>
    </xf>
    <xf numFmtId="164" fontId="7" fillId="5" borderId="4" xfId="0" applyNumberFormat="1" applyFont="1" applyFill="1" applyBorder="1" applyAlignment="1" applyProtection="1">
      <alignment horizontal="center" vertical="center"/>
    </xf>
    <xf numFmtId="164" fontId="6" fillId="5" borderId="4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 applyProtection="1">
      <alignment vertical="center" wrapText="1"/>
    </xf>
    <xf numFmtId="0" fontId="8" fillId="5" borderId="4" xfId="0" applyFont="1" applyFill="1" applyBorder="1" applyAlignment="1" applyProtection="1">
      <alignment vertical="center" wrapText="1"/>
    </xf>
    <xf numFmtId="164" fontId="8" fillId="5" borderId="4" xfId="0" applyNumberFormat="1" applyFont="1" applyFill="1" applyBorder="1" applyAlignment="1" applyProtection="1">
      <alignment horizontal="center" vertical="center" wrapText="1"/>
    </xf>
    <xf numFmtId="164" fontId="8" fillId="5" borderId="4" xfId="0" applyNumberFormat="1" applyFont="1" applyFill="1" applyBorder="1" applyAlignment="1" applyProtection="1">
      <alignment horizontal="center" vertical="center" wrapText="1"/>
      <protection locked="0"/>
    </xf>
    <xf numFmtId="43" fontId="8" fillId="5" borderId="4" xfId="1" applyFont="1" applyFill="1" applyBorder="1" applyAlignment="1" applyProtection="1">
      <alignment vertical="center" wrapText="1"/>
    </xf>
    <xf numFmtId="164" fontId="8" fillId="5" borderId="4" xfId="0" applyNumberFormat="1" applyFont="1" applyFill="1" applyBorder="1" applyAlignment="1">
      <alignment horizontal="center" vertical="center"/>
    </xf>
    <xf numFmtId="9" fontId="6" fillId="0" borderId="4" xfId="6" applyFont="1" applyFill="1" applyBorder="1" applyAlignment="1" applyProtection="1">
      <alignment vertical="center"/>
    </xf>
    <xf numFmtId="43" fontId="6" fillId="0" borderId="0" xfId="1" applyFont="1" applyFill="1" applyAlignment="1" applyProtection="1">
      <alignment vertical="center"/>
    </xf>
    <xf numFmtId="43" fontId="7" fillId="0" borderId="2" xfId="1" applyFont="1" applyFill="1" applyBorder="1" applyAlignment="1" applyProtection="1">
      <alignment vertical="center" wrapText="1"/>
    </xf>
    <xf numFmtId="43" fontId="6" fillId="0" borderId="2" xfId="1" applyFont="1" applyFill="1" applyBorder="1" applyAlignment="1" applyProtection="1">
      <alignment vertical="center" wrapText="1"/>
    </xf>
    <xf numFmtId="0" fontId="6" fillId="0" borderId="4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>
      <alignment vertical="center" wrapText="1"/>
    </xf>
    <xf numFmtId="0" fontId="12" fillId="5" borderId="2" xfId="0" applyFont="1" applyFill="1" applyBorder="1" applyAlignment="1" applyProtection="1">
      <alignment horizontal="center" vertical="center" wrapText="1"/>
    </xf>
    <xf numFmtId="0" fontId="12" fillId="5" borderId="6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43" fontId="15" fillId="2" borderId="0" xfId="1" applyFont="1" applyFill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right" vertical="center"/>
    </xf>
  </cellXfs>
  <cellStyles count="7">
    <cellStyle name="Гиперссылка" xfId="5" builtinId="8"/>
    <cellStyle name="Обычный" xfId="0" builtinId="0"/>
    <cellStyle name="Обычный 2" xfId="2"/>
    <cellStyle name="Обычный 3" xfId="3"/>
    <cellStyle name="Процентный" xfId="6" builtinId="5"/>
    <cellStyle name="Финансовый" xfId="1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190"/>
  <sheetViews>
    <sheetView tabSelected="1" view="pageBreakPreview" zoomScale="90" zoomScaleNormal="25" zoomScaleSheetLayoutView="90" zoomScalePageLayoutView="4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:K3"/>
    </sheetView>
  </sheetViews>
  <sheetFormatPr defaultColWidth="13.85546875" defaultRowHeight="30.75" outlineLevelCol="1" x14ac:dyDescent="0.2"/>
  <cols>
    <col min="1" max="1" width="55.7109375" style="16" customWidth="1"/>
    <col min="2" max="2" width="18.85546875" style="16" customWidth="1" outlineLevel="1"/>
    <col min="3" max="3" width="25.28515625" style="16" customWidth="1" outlineLevel="1"/>
    <col min="4" max="4" width="20.85546875" style="16" customWidth="1" outlineLevel="1"/>
    <col min="5" max="5" width="13.7109375" style="1" customWidth="1"/>
    <col min="6" max="7" width="0" style="1" hidden="1" customWidth="1"/>
    <col min="8" max="8" width="18.28515625" style="1" customWidth="1"/>
    <col min="9" max="9" width="12.85546875" style="1" customWidth="1"/>
    <col min="10" max="10" width="11.5703125" style="1" customWidth="1"/>
    <col min="11" max="11" width="13.85546875" style="10"/>
    <col min="12" max="16384" width="13.85546875" style="1"/>
  </cols>
  <sheetData>
    <row r="1" spans="1:11" ht="18.75" customHeight="1" x14ac:dyDescent="0.2">
      <c r="A1" s="67" t="s">
        <v>223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15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15" x14ac:dyDescent="0.2">
      <c r="A3" s="69" t="s">
        <v>26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32.25" customHeight="1" x14ac:dyDescent="0.2">
      <c r="A4" s="59" t="s">
        <v>0</v>
      </c>
      <c r="B4" s="59" t="s">
        <v>167</v>
      </c>
      <c r="C4" s="59" t="s">
        <v>168</v>
      </c>
      <c r="D4" s="59" t="s">
        <v>211</v>
      </c>
      <c r="E4" s="61" t="s">
        <v>162</v>
      </c>
      <c r="F4" s="61" t="s">
        <v>161</v>
      </c>
      <c r="G4" s="61" t="s">
        <v>157</v>
      </c>
      <c r="H4" s="61" t="s">
        <v>52</v>
      </c>
      <c r="I4" s="61" t="s">
        <v>165</v>
      </c>
      <c r="J4" s="61" t="s">
        <v>160</v>
      </c>
      <c r="K4" s="65" t="s">
        <v>166</v>
      </c>
    </row>
    <row r="5" spans="1:11" s="2" customFormat="1" ht="106.5" customHeight="1" x14ac:dyDescent="0.2">
      <c r="A5" s="60"/>
      <c r="B5" s="60"/>
      <c r="C5" s="60"/>
      <c r="D5" s="60"/>
      <c r="E5" s="62"/>
      <c r="F5" s="62"/>
      <c r="G5" s="62"/>
      <c r="H5" s="62"/>
      <c r="I5" s="62"/>
      <c r="J5" s="62"/>
      <c r="K5" s="66"/>
    </row>
    <row r="6" spans="1:11" s="13" customFormat="1" ht="15" customHeight="1" x14ac:dyDescent="0.2">
      <c r="A6" s="18" t="s">
        <v>17</v>
      </c>
      <c r="B6" s="18"/>
      <c r="C6" s="18"/>
      <c r="D6" s="18"/>
      <c r="E6" s="18" t="s">
        <v>2</v>
      </c>
      <c r="F6" s="18" t="s">
        <v>3</v>
      </c>
      <c r="G6" s="18" t="s">
        <v>1</v>
      </c>
      <c r="H6" s="18" t="s">
        <v>3</v>
      </c>
      <c r="I6" s="18" t="s">
        <v>1</v>
      </c>
      <c r="J6" s="18" t="s">
        <v>4</v>
      </c>
      <c r="K6" s="55">
        <v>9</v>
      </c>
    </row>
    <row r="7" spans="1:11" ht="51" customHeight="1" x14ac:dyDescent="0.2">
      <c r="A7" s="33" t="s">
        <v>128</v>
      </c>
      <c r="B7" s="33"/>
      <c r="C7" s="33"/>
      <c r="D7" s="33"/>
      <c r="E7" s="23">
        <f>E9+E47+E78+E84+E98+E105+E121+E131+E143+E126+E171+E162+E168+E175+E184</f>
        <v>2722519.2119999998</v>
      </c>
      <c r="F7" s="23" t="e">
        <f>F9+F47+F78+F84+F98+F105+F121+F131+F143+F126+#REF!+#REF!+F171+#REF!+F162+F168+#REF!+F175+F184</f>
        <v>#REF!</v>
      </c>
      <c r="G7" s="23" t="e">
        <f>G9+G47+G78+G84+G98+G105+G121+G131+G143+G126+#REF!+#REF!+G171+#REF!+G162+G168+#REF!+G175+G184</f>
        <v>#REF!</v>
      </c>
      <c r="H7" s="23">
        <f>H9+H47+H78+H84+H98+H105+H121+H131+H143+H126+H171+H162+H168+H175+H184</f>
        <v>1879885.9499599999</v>
      </c>
      <c r="I7" s="23">
        <f>I9+I47+I78+I84+I98+I105+I121+I131+I143+I126+I171+I162+I168+I175+I184</f>
        <v>1879810.8819600001</v>
      </c>
      <c r="J7" s="23">
        <f>E7-I7</f>
        <v>842708.33003999968</v>
      </c>
      <c r="K7" s="51">
        <f>I7/E7</f>
        <v>0.69046744415039973</v>
      </c>
    </row>
    <row r="8" spans="1:11" ht="49.15" customHeight="1" x14ac:dyDescent="0.2">
      <c r="A8" s="57" t="s">
        <v>129</v>
      </c>
      <c r="B8" s="58"/>
      <c r="C8" s="58"/>
      <c r="D8" s="58"/>
      <c r="E8" s="58"/>
      <c r="F8" s="58"/>
      <c r="G8" s="58"/>
      <c r="H8" s="58"/>
      <c r="I8" s="58"/>
      <c r="J8" s="58"/>
      <c r="K8" s="51"/>
    </row>
    <row r="9" spans="1:11" ht="78.599999999999994" customHeight="1" x14ac:dyDescent="0.2">
      <c r="A9" s="24" t="s">
        <v>75</v>
      </c>
      <c r="B9" s="24"/>
      <c r="C9" s="24"/>
      <c r="D9" s="24"/>
      <c r="E9" s="23">
        <f>E11+E18+E30+E32+E44</f>
        <v>241133.44200000001</v>
      </c>
      <c r="F9" s="23">
        <f>F11+F18+F30+F32+F44</f>
        <v>241133.40000000002</v>
      </c>
      <c r="G9" s="23">
        <f>G11+G18+G30+G32+G44</f>
        <v>241133.40000000002</v>
      </c>
      <c r="H9" s="23">
        <f>H11+H18+H30+H32+H44</f>
        <v>213258.77000000002</v>
      </c>
      <c r="I9" s="23">
        <f>I11+I18+I30+I32+I44</f>
        <v>213258.77000000002</v>
      </c>
      <c r="J9" s="23">
        <f>E9-I9</f>
        <v>27874.671999999991</v>
      </c>
      <c r="K9" s="51">
        <f t="shared" ref="K9:K11" si="0">I9/E9</f>
        <v>0.88440146763218352</v>
      </c>
    </row>
    <row r="10" spans="1:11" ht="36.75" customHeight="1" x14ac:dyDescent="0.2">
      <c r="A10" s="22" t="s">
        <v>57</v>
      </c>
      <c r="B10" s="22"/>
      <c r="C10" s="22"/>
      <c r="D10" s="22"/>
      <c r="E10" s="20"/>
      <c r="F10" s="20"/>
      <c r="G10" s="20"/>
      <c r="H10" s="20"/>
      <c r="I10" s="20"/>
      <c r="J10" s="20"/>
      <c r="K10" s="51"/>
    </row>
    <row r="11" spans="1:11" ht="92.45" customHeight="1" x14ac:dyDescent="0.2">
      <c r="A11" s="22" t="s">
        <v>27</v>
      </c>
      <c r="B11" s="22"/>
      <c r="C11" s="22"/>
      <c r="D11" s="22"/>
      <c r="E11" s="20">
        <f>SUM(E12:E17)</f>
        <v>55432.741999999998</v>
      </c>
      <c r="F11" s="20">
        <f t="shared" ref="F11:G11" si="1">SUM(F12:F17)</f>
        <v>55432.7</v>
      </c>
      <c r="G11" s="20">
        <f t="shared" si="1"/>
        <v>55432.7</v>
      </c>
      <c r="H11" s="20">
        <f t="shared" ref="H11:I11" si="2">SUM(H12:H17)</f>
        <v>52632.11</v>
      </c>
      <c r="I11" s="20">
        <f t="shared" si="2"/>
        <v>52632.11</v>
      </c>
      <c r="J11" s="20">
        <f t="shared" ref="J11:J40" si="3">E11-I11</f>
        <v>2800.6319999999978</v>
      </c>
      <c r="K11" s="51">
        <f t="shared" si="0"/>
        <v>0.94947693549058065</v>
      </c>
    </row>
    <row r="12" spans="1:11" ht="43.15" customHeight="1" x14ac:dyDescent="0.2">
      <c r="A12" s="19" t="s">
        <v>58</v>
      </c>
      <c r="B12" s="19" t="s">
        <v>169</v>
      </c>
      <c r="C12" s="19" t="s">
        <v>175</v>
      </c>
      <c r="D12" s="19" t="s">
        <v>212</v>
      </c>
      <c r="E12" s="20">
        <v>3052.1819999999998</v>
      </c>
      <c r="F12" s="20">
        <v>3052.2</v>
      </c>
      <c r="G12" s="20">
        <v>3052.2</v>
      </c>
      <c r="H12" s="20">
        <v>3052.2</v>
      </c>
      <c r="I12" s="20">
        <v>3052.2</v>
      </c>
      <c r="J12" s="20">
        <f t="shared" si="3"/>
        <v>-1.8000000000029104E-2</v>
      </c>
      <c r="K12" s="51">
        <f t="shared" ref="K12:K41" si="4">I12/E12</f>
        <v>1.0000058974202719</v>
      </c>
    </row>
    <row r="13" spans="1:11" ht="34.9" customHeight="1" x14ac:dyDescent="0.2">
      <c r="A13" s="21" t="s">
        <v>59</v>
      </c>
      <c r="B13" s="19" t="s">
        <v>169</v>
      </c>
      <c r="C13" s="21" t="s">
        <v>179</v>
      </c>
      <c r="D13" s="19" t="s">
        <v>212</v>
      </c>
      <c r="E13" s="20">
        <v>19610.7</v>
      </c>
      <c r="F13" s="20">
        <v>19610.599999999999</v>
      </c>
      <c r="G13" s="20">
        <v>19610.599999999999</v>
      </c>
      <c r="H13" s="20">
        <v>19610.7</v>
      </c>
      <c r="I13" s="20">
        <v>19610.7</v>
      </c>
      <c r="J13" s="20">
        <f t="shared" si="3"/>
        <v>0</v>
      </c>
      <c r="K13" s="51">
        <f t="shared" si="4"/>
        <v>1</v>
      </c>
    </row>
    <row r="14" spans="1:11" ht="45" customHeight="1" x14ac:dyDescent="0.2">
      <c r="A14" s="19" t="s">
        <v>60</v>
      </c>
      <c r="B14" s="19" t="s">
        <v>169</v>
      </c>
      <c r="C14" s="19" t="s">
        <v>176</v>
      </c>
      <c r="D14" s="19" t="s">
        <v>212</v>
      </c>
      <c r="E14" s="20">
        <v>8855.2999999999993</v>
      </c>
      <c r="F14" s="20">
        <v>8855.2999999999993</v>
      </c>
      <c r="G14" s="20">
        <v>8855.2999999999993</v>
      </c>
      <c r="H14" s="20">
        <v>8855.2999999999993</v>
      </c>
      <c r="I14" s="20">
        <v>8855.2999999999993</v>
      </c>
      <c r="J14" s="20">
        <f t="shared" si="3"/>
        <v>0</v>
      </c>
      <c r="K14" s="51">
        <f t="shared" si="4"/>
        <v>1</v>
      </c>
    </row>
    <row r="15" spans="1:11" ht="33.75" customHeight="1" x14ac:dyDescent="0.2">
      <c r="A15" s="19" t="s">
        <v>61</v>
      </c>
      <c r="B15" s="19" t="s">
        <v>169</v>
      </c>
      <c r="C15" s="19" t="s">
        <v>177</v>
      </c>
      <c r="D15" s="19" t="s">
        <v>212</v>
      </c>
      <c r="E15" s="20">
        <v>959.9</v>
      </c>
      <c r="F15" s="20">
        <v>959.9</v>
      </c>
      <c r="G15" s="20">
        <v>959.9</v>
      </c>
      <c r="H15" s="20">
        <v>959.9</v>
      </c>
      <c r="I15" s="20">
        <v>959.9</v>
      </c>
      <c r="J15" s="20">
        <f t="shared" si="3"/>
        <v>0</v>
      </c>
      <c r="K15" s="51">
        <f t="shared" si="4"/>
        <v>1</v>
      </c>
    </row>
    <row r="16" spans="1:11" ht="29.45" customHeight="1" x14ac:dyDescent="0.2">
      <c r="A16" s="19" t="s">
        <v>62</v>
      </c>
      <c r="B16" s="19" t="s">
        <v>169</v>
      </c>
      <c r="C16" s="19" t="s">
        <v>178</v>
      </c>
      <c r="D16" s="19" t="s">
        <v>212</v>
      </c>
      <c r="E16" s="20">
        <v>987.1</v>
      </c>
      <c r="F16" s="20">
        <v>987.1</v>
      </c>
      <c r="G16" s="20">
        <v>987.1</v>
      </c>
      <c r="H16" s="20">
        <f>987.1-137.09</f>
        <v>850.01</v>
      </c>
      <c r="I16" s="20">
        <f>987.1-137.09</f>
        <v>850.01</v>
      </c>
      <c r="J16" s="20">
        <f t="shared" si="3"/>
        <v>137.09000000000003</v>
      </c>
      <c r="K16" s="51">
        <f t="shared" si="4"/>
        <v>0.86111842771755642</v>
      </c>
    </row>
    <row r="17" spans="1:11" ht="47.45" customHeight="1" x14ac:dyDescent="0.2">
      <c r="A17" s="19" t="s">
        <v>63</v>
      </c>
      <c r="B17" s="19" t="s">
        <v>169</v>
      </c>
      <c r="C17" s="19" t="s">
        <v>185</v>
      </c>
      <c r="D17" s="19" t="s">
        <v>212</v>
      </c>
      <c r="E17" s="20">
        <v>21967.56</v>
      </c>
      <c r="F17" s="20">
        <v>21967.599999999999</v>
      </c>
      <c r="G17" s="20">
        <v>21967.599999999999</v>
      </c>
      <c r="H17" s="20">
        <v>19304</v>
      </c>
      <c r="I17" s="20">
        <v>19304</v>
      </c>
      <c r="J17" s="20">
        <f t="shared" si="3"/>
        <v>2663.5600000000013</v>
      </c>
      <c r="K17" s="51">
        <f t="shared" si="4"/>
        <v>0.87875030271910026</v>
      </c>
    </row>
    <row r="18" spans="1:11" ht="70.150000000000006" customHeight="1" x14ac:dyDescent="0.2">
      <c r="A18" s="22" t="s">
        <v>21</v>
      </c>
      <c r="B18" s="22"/>
      <c r="C18" s="22"/>
      <c r="D18" s="22"/>
      <c r="E18" s="20">
        <f>E19+E20+E21+E23+E24+E25+E26+E27+E29</f>
        <v>141889</v>
      </c>
      <c r="F18" s="20">
        <f>F19+F20+F21+F23+F24+F25+F26+F27+F29</f>
        <v>141889</v>
      </c>
      <c r="G18" s="20">
        <f>G19+G20+G21+G23+G24+G25+G26+G27+G29</f>
        <v>141889</v>
      </c>
      <c r="H18" s="20">
        <f>H19+H20+H21+H23+H24+H25+H26+H27+H29</f>
        <v>137128.95999999999</v>
      </c>
      <c r="I18" s="20">
        <f>I19+I20+I21+I23+I24+I25+I26+I27+I29</f>
        <v>137128.95999999999</v>
      </c>
      <c r="J18" s="20">
        <f t="shared" si="3"/>
        <v>4760.0400000000081</v>
      </c>
      <c r="K18" s="51">
        <f t="shared" si="4"/>
        <v>0.96645236769587484</v>
      </c>
    </row>
    <row r="19" spans="1:11" ht="46.15" customHeight="1" x14ac:dyDescent="0.2">
      <c r="A19" s="22" t="s">
        <v>28</v>
      </c>
      <c r="B19" s="19" t="s">
        <v>169</v>
      </c>
      <c r="C19" s="22" t="s">
        <v>186</v>
      </c>
      <c r="D19" s="22" t="s">
        <v>213</v>
      </c>
      <c r="E19" s="20">
        <v>30000</v>
      </c>
      <c r="F19" s="20">
        <v>30000</v>
      </c>
      <c r="G19" s="20">
        <v>30000</v>
      </c>
      <c r="H19" s="20">
        <v>30000</v>
      </c>
      <c r="I19" s="20">
        <v>30000</v>
      </c>
      <c r="J19" s="20">
        <f t="shared" si="3"/>
        <v>0</v>
      </c>
      <c r="K19" s="51">
        <f t="shared" si="4"/>
        <v>1</v>
      </c>
    </row>
    <row r="20" spans="1:11" ht="75.599999999999994" customHeight="1" x14ac:dyDescent="0.2">
      <c r="A20" s="22" t="s">
        <v>29</v>
      </c>
      <c r="B20" s="19" t="s">
        <v>169</v>
      </c>
      <c r="C20" s="22" t="s">
        <v>187</v>
      </c>
      <c r="D20" s="22" t="s">
        <v>213</v>
      </c>
      <c r="E20" s="20">
        <v>10689.8</v>
      </c>
      <c r="F20" s="20">
        <v>10689.8</v>
      </c>
      <c r="G20" s="20">
        <v>10689.8</v>
      </c>
      <c r="H20" s="20">
        <f>1650+9039.76</f>
        <v>10689.76</v>
      </c>
      <c r="I20" s="20">
        <f>1650+9039.76</f>
        <v>10689.76</v>
      </c>
      <c r="J20" s="20">
        <f t="shared" si="3"/>
        <v>3.9999999999054126E-2</v>
      </c>
      <c r="K20" s="51">
        <f t="shared" si="4"/>
        <v>0.99999625811521275</v>
      </c>
    </row>
    <row r="21" spans="1:11" ht="55.15" customHeight="1" x14ac:dyDescent="0.2">
      <c r="A21" s="22" t="s">
        <v>148</v>
      </c>
      <c r="B21" s="19" t="s">
        <v>169</v>
      </c>
      <c r="C21" s="22" t="s">
        <v>182</v>
      </c>
      <c r="D21" s="22" t="s">
        <v>213</v>
      </c>
      <c r="E21" s="20">
        <v>3404.7</v>
      </c>
      <c r="F21" s="20">
        <v>3404.7</v>
      </c>
      <c r="G21" s="20">
        <v>3404.7</v>
      </c>
      <c r="H21" s="20">
        <f>2619+785.7</f>
        <v>3404.7</v>
      </c>
      <c r="I21" s="20">
        <f>2619+785.7</f>
        <v>3404.7</v>
      </c>
      <c r="J21" s="20">
        <f t="shared" si="3"/>
        <v>0</v>
      </c>
      <c r="K21" s="51">
        <f t="shared" si="4"/>
        <v>1</v>
      </c>
    </row>
    <row r="22" spans="1:11" ht="27" customHeight="1" x14ac:dyDescent="0.2">
      <c r="A22" s="22" t="s">
        <v>5</v>
      </c>
      <c r="B22" s="22"/>
      <c r="C22" s="22"/>
      <c r="D22" s="22"/>
      <c r="E22" s="20"/>
      <c r="F22" s="20"/>
      <c r="G22" s="20"/>
      <c r="H22" s="20"/>
      <c r="I22" s="20"/>
      <c r="J22" s="20"/>
      <c r="K22" s="51"/>
    </row>
    <row r="23" spans="1:11" ht="39" customHeight="1" x14ac:dyDescent="0.2">
      <c r="A23" s="22" t="s">
        <v>66</v>
      </c>
      <c r="B23" s="19" t="s">
        <v>169</v>
      </c>
      <c r="C23" s="22" t="s">
        <v>184</v>
      </c>
      <c r="D23" s="22" t="s">
        <v>212</v>
      </c>
      <c r="E23" s="20">
        <v>4874.8</v>
      </c>
      <c r="F23" s="20">
        <v>4874.8</v>
      </c>
      <c r="G23" s="20">
        <v>4874.8</v>
      </c>
      <c r="H23" s="20">
        <v>2000</v>
      </c>
      <c r="I23" s="20">
        <v>2000</v>
      </c>
      <c r="J23" s="20">
        <f t="shared" si="3"/>
        <v>2874.8</v>
      </c>
      <c r="K23" s="51">
        <f t="shared" si="4"/>
        <v>0.4102732419791581</v>
      </c>
    </row>
    <row r="24" spans="1:11" ht="37.9" customHeight="1" x14ac:dyDescent="0.2">
      <c r="A24" s="22" t="s">
        <v>67</v>
      </c>
      <c r="B24" s="19" t="s">
        <v>169</v>
      </c>
      <c r="C24" s="22" t="s">
        <v>180</v>
      </c>
      <c r="D24" s="22" t="s">
        <v>212</v>
      </c>
      <c r="E24" s="20">
        <f>14261.5</f>
        <v>14261.5</v>
      </c>
      <c r="F24" s="20">
        <f>14261.5</f>
        <v>14261.5</v>
      </c>
      <c r="G24" s="20">
        <f>14261.5</f>
        <v>14261.5</v>
      </c>
      <c r="H24" s="20">
        <f>14261.5-84.5</f>
        <v>14177</v>
      </c>
      <c r="I24" s="20">
        <v>14177</v>
      </c>
      <c r="J24" s="20">
        <f t="shared" si="3"/>
        <v>84.5</v>
      </c>
      <c r="K24" s="51">
        <f t="shared" si="4"/>
        <v>0.9940749570522035</v>
      </c>
    </row>
    <row r="25" spans="1:11" ht="37.15" customHeight="1" x14ac:dyDescent="0.2">
      <c r="A25" s="22" t="s">
        <v>68</v>
      </c>
      <c r="B25" s="19" t="s">
        <v>169</v>
      </c>
      <c r="C25" s="22" t="s">
        <v>177</v>
      </c>
      <c r="D25" s="22" t="s">
        <v>212</v>
      </c>
      <c r="E25" s="20">
        <v>12249.7</v>
      </c>
      <c r="F25" s="20">
        <v>12249.7</v>
      </c>
      <c r="G25" s="20">
        <v>12249.7</v>
      </c>
      <c r="H25" s="20">
        <f>12249.7-200.7</f>
        <v>12049</v>
      </c>
      <c r="I25" s="20">
        <f>12249.7-200.7</f>
        <v>12049</v>
      </c>
      <c r="J25" s="20">
        <f t="shared" si="3"/>
        <v>200.70000000000073</v>
      </c>
      <c r="K25" s="51">
        <f t="shared" si="4"/>
        <v>0.98361592528796615</v>
      </c>
    </row>
    <row r="26" spans="1:11" ht="42" customHeight="1" x14ac:dyDescent="0.2">
      <c r="A26" s="22" t="s">
        <v>69</v>
      </c>
      <c r="B26" s="19" t="s">
        <v>169</v>
      </c>
      <c r="C26" s="22" t="s">
        <v>181</v>
      </c>
      <c r="D26" s="22" t="s">
        <v>212</v>
      </c>
      <c r="E26" s="20">
        <v>6500</v>
      </c>
      <c r="F26" s="20">
        <v>6500</v>
      </c>
      <c r="G26" s="20">
        <v>6500</v>
      </c>
      <c r="H26" s="20">
        <v>6500</v>
      </c>
      <c r="I26" s="20">
        <v>6500</v>
      </c>
      <c r="J26" s="20">
        <f t="shared" si="3"/>
        <v>0</v>
      </c>
      <c r="K26" s="51">
        <f t="shared" si="4"/>
        <v>1</v>
      </c>
    </row>
    <row r="27" spans="1:11" ht="51" customHeight="1" x14ac:dyDescent="0.2">
      <c r="A27" s="22" t="s">
        <v>65</v>
      </c>
      <c r="B27" s="19" t="s">
        <v>169</v>
      </c>
      <c r="C27" s="22" t="s">
        <v>185</v>
      </c>
      <c r="D27" s="22" t="s">
        <v>212</v>
      </c>
      <c r="E27" s="20">
        <v>1600</v>
      </c>
      <c r="F27" s="20">
        <v>1600</v>
      </c>
      <c r="G27" s="20">
        <v>1600</v>
      </c>
      <c r="H27" s="20">
        <v>0</v>
      </c>
      <c r="I27" s="20">
        <v>0</v>
      </c>
      <c r="J27" s="20">
        <f t="shared" si="3"/>
        <v>1600</v>
      </c>
      <c r="K27" s="51">
        <f t="shared" si="4"/>
        <v>0</v>
      </c>
    </row>
    <row r="28" spans="1:11" ht="35.25" customHeight="1" x14ac:dyDescent="0.2">
      <c r="A28" s="22" t="s">
        <v>6</v>
      </c>
      <c r="B28" s="22"/>
      <c r="C28" s="22"/>
      <c r="D28" s="22"/>
      <c r="E28" s="20"/>
      <c r="F28" s="20"/>
      <c r="G28" s="20"/>
      <c r="H28" s="20"/>
      <c r="I28" s="20"/>
      <c r="J28" s="20"/>
      <c r="K28" s="51"/>
    </row>
    <row r="29" spans="1:11" ht="40.5" customHeight="1" x14ac:dyDescent="0.2">
      <c r="A29" s="22" t="s">
        <v>64</v>
      </c>
      <c r="B29" s="19" t="s">
        <v>169</v>
      </c>
      <c r="C29" s="22" t="s">
        <v>188</v>
      </c>
      <c r="D29" s="56" t="s">
        <v>213</v>
      </c>
      <c r="E29" s="20">
        <v>58308.5</v>
      </c>
      <c r="F29" s="20">
        <v>58308.5</v>
      </c>
      <c r="G29" s="20">
        <v>58308.5</v>
      </c>
      <c r="H29" s="20">
        <v>58308.5</v>
      </c>
      <c r="I29" s="20">
        <v>58308.5</v>
      </c>
      <c r="J29" s="20">
        <f t="shared" si="3"/>
        <v>0</v>
      </c>
      <c r="K29" s="51">
        <f t="shared" si="4"/>
        <v>1</v>
      </c>
    </row>
    <row r="30" spans="1:11" ht="40.5" customHeight="1" x14ac:dyDescent="0.2">
      <c r="A30" s="22" t="s">
        <v>70</v>
      </c>
      <c r="B30" s="19" t="s">
        <v>170</v>
      </c>
      <c r="C30" s="22" t="s">
        <v>189</v>
      </c>
      <c r="D30" s="22"/>
      <c r="E30" s="20">
        <v>10205</v>
      </c>
      <c r="F30" s="20">
        <v>10205</v>
      </c>
      <c r="G30" s="20">
        <v>10205</v>
      </c>
      <c r="H30" s="20">
        <v>3790.6</v>
      </c>
      <c r="I30" s="20">
        <v>3790.6</v>
      </c>
      <c r="J30" s="20">
        <f t="shared" si="3"/>
        <v>6414.4</v>
      </c>
      <c r="K30" s="51">
        <f t="shared" si="4"/>
        <v>0.37144536991670751</v>
      </c>
    </row>
    <row r="31" spans="1:11" ht="22.5" customHeight="1" x14ac:dyDescent="0.2">
      <c r="A31" s="22" t="s">
        <v>6</v>
      </c>
      <c r="B31" s="22"/>
      <c r="C31" s="22"/>
      <c r="D31" s="22"/>
      <c r="E31" s="20"/>
      <c r="F31" s="20"/>
      <c r="G31" s="20"/>
      <c r="H31" s="20"/>
      <c r="I31" s="20"/>
      <c r="J31" s="20"/>
      <c r="K31" s="51"/>
    </row>
    <row r="32" spans="1:11" ht="119.45" customHeight="1" x14ac:dyDescent="0.2">
      <c r="A32" s="22" t="s">
        <v>106</v>
      </c>
      <c r="B32" s="22"/>
      <c r="C32" s="22"/>
      <c r="D32" s="22"/>
      <c r="E32" s="20">
        <f>SUM(E33:E43)</f>
        <v>30675.600000000002</v>
      </c>
      <c r="F32" s="20">
        <f>SUM(F33:F43)</f>
        <v>30675.600000000002</v>
      </c>
      <c r="G32" s="20">
        <f>SUM(G33:G43)</f>
        <v>30675.600000000002</v>
      </c>
      <c r="H32" s="20">
        <f>SUM(H33:H43)</f>
        <v>16776</v>
      </c>
      <c r="I32" s="20">
        <f>SUM(I33:I43)</f>
        <v>16776</v>
      </c>
      <c r="J32" s="20">
        <f t="shared" si="3"/>
        <v>13899.600000000002</v>
      </c>
      <c r="K32" s="51">
        <f t="shared" si="4"/>
        <v>0.54688416852482102</v>
      </c>
    </row>
    <row r="33" spans="1:11" ht="24" customHeight="1" x14ac:dyDescent="0.2">
      <c r="A33" s="22" t="s">
        <v>51</v>
      </c>
      <c r="B33" s="19" t="s">
        <v>169</v>
      </c>
      <c r="C33" s="22" t="s">
        <v>188</v>
      </c>
      <c r="D33" s="56" t="s">
        <v>213</v>
      </c>
      <c r="E33" s="20">
        <v>1549.2</v>
      </c>
      <c r="F33" s="20">
        <v>1549.2</v>
      </c>
      <c r="G33" s="20">
        <v>1549.2</v>
      </c>
      <c r="H33" s="20">
        <v>1549.2</v>
      </c>
      <c r="I33" s="20">
        <v>1549.2</v>
      </c>
      <c r="J33" s="20">
        <f t="shared" si="3"/>
        <v>0</v>
      </c>
      <c r="K33" s="51">
        <f t="shared" si="4"/>
        <v>1</v>
      </c>
    </row>
    <row r="34" spans="1:11" s="4" customFormat="1" ht="20.25" customHeight="1" x14ac:dyDescent="0.2">
      <c r="A34" s="22" t="s">
        <v>107</v>
      </c>
      <c r="B34" s="19" t="s">
        <v>169</v>
      </c>
      <c r="C34" s="22" t="s">
        <v>188</v>
      </c>
      <c r="D34" s="56" t="s">
        <v>213</v>
      </c>
      <c r="E34" s="20">
        <v>4000</v>
      </c>
      <c r="F34" s="20">
        <v>4000</v>
      </c>
      <c r="G34" s="20">
        <v>4000</v>
      </c>
      <c r="H34" s="20">
        <v>0</v>
      </c>
      <c r="I34" s="20">
        <v>0</v>
      </c>
      <c r="J34" s="20">
        <f t="shared" si="3"/>
        <v>4000</v>
      </c>
      <c r="K34" s="51">
        <f t="shared" si="4"/>
        <v>0</v>
      </c>
    </row>
    <row r="35" spans="1:11" s="4" customFormat="1" ht="20.25" customHeight="1" x14ac:dyDescent="0.2">
      <c r="A35" s="22" t="s">
        <v>108</v>
      </c>
      <c r="B35" s="19" t="s">
        <v>169</v>
      </c>
      <c r="C35" s="22" t="s">
        <v>188</v>
      </c>
      <c r="D35" s="56" t="s">
        <v>213</v>
      </c>
      <c r="E35" s="20">
        <v>100</v>
      </c>
      <c r="F35" s="20">
        <v>100</v>
      </c>
      <c r="G35" s="20">
        <v>100</v>
      </c>
      <c r="H35" s="20">
        <v>100</v>
      </c>
      <c r="I35" s="20">
        <v>100</v>
      </c>
      <c r="J35" s="20">
        <f t="shared" si="3"/>
        <v>0</v>
      </c>
      <c r="K35" s="51">
        <f t="shared" si="4"/>
        <v>1</v>
      </c>
    </row>
    <row r="36" spans="1:11" s="4" customFormat="1" ht="20.25" customHeight="1" x14ac:dyDescent="0.2">
      <c r="A36" s="22" t="s">
        <v>109</v>
      </c>
      <c r="B36" s="19" t="s">
        <v>169</v>
      </c>
      <c r="C36" s="22" t="s">
        <v>188</v>
      </c>
      <c r="D36" s="56" t="s">
        <v>213</v>
      </c>
      <c r="E36" s="20">
        <v>6552</v>
      </c>
      <c r="F36" s="20">
        <v>6552</v>
      </c>
      <c r="G36" s="20">
        <v>6552</v>
      </c>
      <c r="H36" s="20">
        <v>6552</v>
      </c>
      <c r="I36" s="20">
        <v>6552</v>
      </c>
      <c r="J36" s="20">
        <f t="shared" si="3"/>
        <v>0</v>
      </c>
      <c r="K36" s="51">
        <f t="shared" si="4"/>
        <v>1</v>
      </c>
    </row>
    <row r="37" spans="1:11" s="4" customFormat="1" ht="25.5" customHeight="1" x14ac:dyDescent="0.2">
      <c r="A37" s="22" t="s">
        <v>110</v>
      </c>
      <c r="B37" s="19" t="s">
        <v>169</v>
      </c>
      <c r="C37" s="22" t="s">
        <v>188</v>
      </c>
      <c r="D37" s="56" t="s">
        <v>213</v>
      </c>
      <c r="E37" s="20">
        <v>3311.7</v>
      </c>
      <c r="F37" s="20">
        <v>3311.7</v>
      </c>
      <c r="G37" s="20">
        <v>3311.7</v>
      </c>
      <c r="H37" s="20">
        <v>288</v>
      </c>
      <c r="I37" s="20">
        <v>288</v>
      </c>
      <c r="J37" s="20">
        <f t="shared" si="3"/>
        <v>3023.7</v>
      </c>
      <c r="K37" s="51">
        <f t="shared" si="4"/>
        <v>8.6964398949180177E-2</v>
      </c>
    </row>
    <row r="38" spans="1:11" s="4" customFormat="1" ht="18" customHeight="1" x14ac:dyDescent="0.2">
      <c r="A38" s="22" t="s">
        <v>111</v>
      </c>
      <c r="B38" s="19" t="s">
        <v>169</v>
      </c>
      <c r="C38" s="22" t="s">
        <v>188</v>
      </c>
      <c r="D38" s="56" t="s">
        <v>213</v>
      </c>
      <c r="E38" s="20">
        <v>487.1</v>
      </c>
      <c r="F38" s="20">
        <v>487.1</v>
      </c>
      <c r="G38" s="20">
        <v>487.1</v>
      </c>
      <c r="H38" s="20">
        <v>487.1</v>
      </c>
      <c r="I38" s="20">
        <v>487.1</v>
      </c>
      <c r="J38" s="20">
        <f t="shared" si="3"/>
        <v>0</v>
      </c>
      <c r="K38" s="51">
        <f t="shared" si="4"/>
        <v>1</v>
      </c>
    </row>
    <row r="39" spans="1:11" s="4" customFormat="1" ht="31.5" customHeight="1" x14ac:dyDescent="0.2">
      <c r="A39" s="22" t="s">
        <v>112</v>
      </c>
      <c r="B39" s="19" t="s">
        <v>169</v>
      </c>
      <c r="C39" s="22" t="s">
        <v>188</v>
      </c>
      <c r="D39" s="56" t="s">
        <v>213</v>
      </c>
      <c r="E39" s="20">
        <v>4749.2</v>
      </c>
      <c r="F39" s="20">
        <v>4749.2</v>
      </c>
      <c r="G39" s="20">
        <v>4749.2</v>
      </c>
      <c r="H39" s="20">
        <v>4749.2</v>
      </c>
      <c r="I39" s="20">
        <v>4749.2</v>
      </c>
      <c r="J39" s="20">
        <f t="shared" si="3"/>
        <v>0</v>
      </c>
      <c r="K39" s="51">
        <f t="shared" si="4"/>
        <v>1</v>
      </c>
    </row>
    <row r="40" spans="1:11" s="4" customFormat="1" ht="31.5" customHeight="1" x14ac:dyDescent="0.2">
      <c r="A40" s="22" t="s">
        <v>115</v>
      </c>
      <c r="B40" s="19" t="s">
        <v>169</v>
      </c>
      <c r="C40" s="22" t="s">
        <v>188</v>
      </c>
      <c r="D40" s="56" t="s">
        <v>213</v>
      </c>
      <c r="E40" s="20">
        <v>2950.5</v>
      </c>
      <c r="F40" s="20">
        <v>2950.5</v>
      </c>
      <c r="G40" s="20">
        <v>2950.5</v>
      </c>
      <c r="H40" s="20">
        <v>2950.5</v>
      </c>
      <c r="I40" s="20">
        <v>2950.5</v>
      </c>
      <c r="J40" s="20">
        <f t="shared" si="3"/>
        <v>0</v>
      </c>
      <c r="K40" s="51">
        <f t="shared" si="4"/>
        <v>1</v>
      </c>
    </row>
    <row r="41" spans="1:11" s="4" customFormat="1" ht="29.25" customHeight="1" x14ac:dyDescent="0.2">
      <c r="A41" s="22" t="s">
        <v>116</v>
      </c>
      <c r="B41" s="19" t="s">
        <v>169</v>
      </c>
      <c r="C41" s="22" t="s">
        <v>188</v>
      </c>
      <c r="D41" s="56" t="s">
        <v>213</v>
      </c>
      <c r="E41" s="20">
        <v>2240.9</v>
      </c>
      <c r="F41" s="20">
        <v>2240.9</v>
      </c>
      <c r="G41" s="20">
        <v>2240.9</v>
      </c>
      <c r="H41" s="20">
        <v>0</v>
      </c>
      <c r="I41" s="20">
        <v>0</v>
      </c>
      <c r="J41" s="20">
        <f t="shared" ref="J41:J72" si="5">E41-I41</f>
        <v>2240.9</v>
      </c>
      <c r="K41" s="51">
        <f t="shared" si="4"/>
        <v>0</v>
      </c>
    </row>
    <row r="42" spans="1:11" s="4" customFormat="1" ht="18" customHeight="1" x14ac:dyDescent="0.2">
      <c r="A42" s="22" t="s">
        <v>113</v>
      </c>
      <c r="B42" s="19" t="s">
        <v>169</v>
      </c>
      <c r="C42" s="22" t="s">
        <v>188</v>
      </c>
      <c r="D42" s="56" t="s">
        <v>213</v>
      </c>
      <c r="E42" s="20">
        <v>100</v>
      </c>
      <c r="F42" s="20">
        <v>100</v>
      </c>
      <c r="G42" s="20">
        <v>100</v>
      </c>
      <c r="H42" s="20">
        <v>100</v>
      </c>
      <c r="I42" s="20">
        <v>100</v>
      </c>
      <c r="J42" s="20">
        <f t="shared" si="5"/>
        <v>0</v>
      </c>
      <c r="K42" s="51">
        <f t="shared" ref="K42:K72" si="6">I42/E42</f>
        <v>1</v>
      </c>
    </row>
    <row r="43" spans="1:11" s="4" customFormat="1" ht="28.15" customHeight="1" x14ac:dyDescent="0.2">
      <c r="A43" s="22" t="s">
        <v>114</v>
      </c>
      <c r="B43" s="19" t="s">
        <v>169</v>
      </c>
      <c r="C43" s="22" t="s">
        <v>188</v>
      </c>
      <c r="D43" s="56" t="s">
        <v>213</v>
      </c>
      <c r="E43" s="20">
        <v>4635</v>
      </c>
      <c r="F43" s="20">
        <v>4635</v>
      </c>
      <c r="G43" s="20">
        <v>4635</v>
      </c>
      <c r="H43" s="20">
        <v>0</v>
      </c>
      <c r="I43" s="20">
        <v>0</v>
      </c>
      <c r="J43" s="20">
        <f t="shared" si="5"/>
        <v>4635</v>
      </c>
      <c r="K43" s="51">
        <f t="shared" si="6"/>
        <v>0</v>
      </c>
    </row>
    <row r="44" spans="1:11" s="4" customFormat="1" ht="57.6" customHeight="1" x14ac:dyDescent="0.2">
      <c r="A44" s="22" t="s">
        <v>100</v>
      </c>
      <c r="B44" s="22"/>
      <c r="C44" s="22"/>
      <c r="D44" s="22"/>
      <c r="E44" s="20">
        <f>E46</f>
        <v>2931.1</v>
      </c>
      <c r="F44" s="20">
        <f>F46</f>
        <v>2931.1</v>
      </c>
      <c r="G44" s="20">
        <f>G46</f>
        <v>2931.1</v>
      </c>
      <c r="H44" s="20">
        <f>H46</f>
        <v>2931.1</v>
      </c>
      <c r="I44" s="20">
        <f>I46</f>
        <v>2931.1</v>
      </c>
      <c r="J44" s="20">
        <f t="shared" si="5"/>
        <v>0</v>
      </c>
      <c r="K44" s="51">
        <f t="shared" si="6"/>
        <v>1</v>
      </c>
    </row>
    <row r="45" spans="1:11" s="4" customFormat="1" ht="54" customHeight="1" x14ac:dyDescent="0.2">
      <c r="A45" s="22" t="s">
        <v>117</v>
      </c>
      <c r="B45" s="22"/>
      <c r="C45" s="22"/>
      <c r="D45" s="22"/>
      <c r="E45" s="20">
        <f>E46</f>
        <v>2931.1</v>
      </c>
      <c r="F45" s="20">
        <f>F46</f>
        <v>2931.1</v>
      </c>
      <c r="G45" s="20">
        <f>G46</f>
        <v>2931.1</v>
      </c>
      <c r="H45" s="20">
        <f>H46</f>
        <v>2931.1</v>
      </c>
      <c r="I45" s="20">
        <f>I46</f>
        <v>2931.1</v>
      </c>
      <c r="J45" s="20">
        <f t="shared" si="5"/>
        <v>0</v>
      </c>
      <c r="K45" s="51">
        <f t="shared" si="6"/>
        <v>1</v>
      </c>
    </row>
    <row r="46" spans="1:11" s="4" customFormat="1" ht="74.45" customHeight="1" x14ac:dyDescent="0.2">
      <c r="A46" s="22" t="s">
        <v>99</v>
      </c>
      <c r="B46" s="19" t="s">
        <v>169</v>
      </c>
      <c r="C46" s="22" t="s">
        <v>190</v>
      </c>
      <c r="D46" s="63" t="s">
        <v>212</v>
      </c>
      <c r="E46" s="20">
        <v>2931.1</v>
      </c>
      <c r="F46" s="20">
        <v>2931.1</v>
      </c>
      <c r="G46" s="20">
        <v>2931.1</v>
      </c>
      <c r="H46" s="20">
        <v>2931.1</v>
      </c>
      <c r="I46" s="20">
        <v>2931.1</v>
      </c>
      <c r="J46" s="20">
        <f t="shared" si="5"/>
        <v>0</v>
      </c>
      <c r="K46" s="51">
        <f t="shared" si="6"/>
        <v>1</v>
      </c>
    </row>
    <row r="47" spans="1:11" ht="64.900000000000006" customHeight="1" x14ac:dyDescent="0.2">
      <c r="A47" s="24" t="s">
        <v>71</v>
      </c>
      <c r="B47" s="24"/>
      <c r="C47" s="24"/>
      <c r="D47" s="64"/>
      <c r="E47" s="23">
        <f>E48+E60</f>
        <v>296346.87</v>
      </c>
      <c r="F47" s="23">
        <f>F48+F60</f>
        <v>296346.90000000002</v>
      </c>
      <c r="G47" s="23">
        <f>G48+G60</f>
        <v>296346.90000000002</v>
      </c>
      <c r="H47" s="23">
        <f>H48+H60</f>
        <v>283088.28015999997</v>
      </c>
      <c r="I47" s="23">
        <f>I48+I60</f>
        <v>283073.91216000001</v>
      </c>
      <c r="J47" s="23">
        <f t="shared" si="5"/>
        <v>13272.957839999988</v>
      </c>
      <c r="K47" s="51">
        <f t="shared" si="6"/>
        <v>0.95521141208611382</v>
      </c>
    </row>
    <row r="48" spans="1:11" s="4" customFormat="1" ht="51.6" customHeight="1" x14ac:dyDescent="0.2">
      <c r="A48" s="22" t="s">
        <v>30</v>
      </c>
      <c r="B48" s="22"/>
      <c r="C48" s="22"/>
      <c r="D48" s="22"/>
      <c r="E48" s="20">
        <f>E50+E52+E54+E56+E58+E59</f>
        <v>192966.39999999999</v>
      </c>
      <c r="F48" s="20">
        <f>F50+F52+F54+F56+F58+F59</f>
        <v>192966.39999999999</v>
      </c>
      <c r="G48" s="20">
        <f>G50+G52+G54+G56+G58+G59</f>
        <v>192966.39999999999</v>
      </c>
      <c r="H48" s="20">
        <f>H50+H52+H54+H56+H58+H59</f>
        <v>179718.9</v>
      </c>
      <c r="I48" s="20">
        <f>I50+I52+I54+I56+I58+I59</f>
        <v>179718.9</v>
      </c>
      <c r="J48" s="20">
        <f t="shared" si="5"/>
        <v>13247.5</v>
      </c>
      <c r="K48" s="51">
        <f t="shared" si="6"/>
        <v>0.93134815180259356</v>
      </c>
    </row>
    <row r="49" spans="1:11" s="4" customFormat="1" ht="30" customHeight="1" x14ac:dyDescent="0.2">
      <c r="A49" s="22" t="s">
        <v>7</v>
      </c>
      <c r="B49" s="22"/>
      <c r="C49" s="22"/>
      <c r="D49" s="22"/>
      <c r="E49" s="25"/>
      <c r="F49" s="25"/>
      <c r="G49" s="25"/>
      <c r="H49" s="25"/>
      <c r="I49" s="25"/>
      <c r="J49" s="20"/>
      <c r="K49" s="51"/>
    </row>
    <row r="50" spans="1:11" s="4" customFormat="1" ht="37.9" customHeight="1" x14ac:dyDescent="0.2">
      <c r="A50" s="22" t="s">
        <v>31</v>
      </c>
      <c r="B50" s="19" t="s">
        <v>169</v>
      </c>
      <c r="C50" s="22" t="s">
        <v>191</v>
      </c>
      <c r="D50" s="22" t="s">
        <v>214</v>
      </c>
      <c r="E50" s="20">
        <v>75369.100000000006</v>
      </c>
      <c r="F50" s="20">
        <v>75369.100000000006</v>
      </c>
      <c r="G50" s="20">
        <v>75369.100000000006</v>
      </c>
      <c r="H50" s="20">
        <f>72811.6</f>
        <v>72811.600000000006</v>
      </c>
      <c r="I50" s="20">
        <f>72811.6</f>
        <v>72811.600000000006</v>
      </c>
      <c r="J50" s="20">
        <f t="shared" si="5"/>
        <v>2557.5</v>
      </c>
      <c r="K50" s="51">
        <f t="shared" si="6"/>
        <v>0.96606699562552822</v>
      </c>
    </row>
    <row r="51" spans="1:11" s="4" customFormat="1" ht="30" customHeight="1" x14ac:dyDescent="0.2">
      <c r="A51" s="22" t="s">
        <v>8</v>
      </c>
      <c r="B51" s="22"/>
      <c r="C51" s="22"/>
      <c r="D51" s="22"/>
      <c r="E51" s="20"/>
      <c r="F51" s="20"/>
      <c r="G51" s="20"/>
      <c r="H51" s="20"/>
      <c r="I51" s="20"/>
      <c r="J51" s="20"/>
      <c r="K51" s="51"/>
    </row>
    <row r="52" spans="1:11" s="4" customFormat="1" ht="48" customHeight="1" x14ac:dyDescent="0.2">
      <c r="A52" s="22" t="s">
        <v>32</v>
      </c>
      <c r="B52" s="19" t="s">
        <v>169</v>
      </c>
      <c r="C52" s="22" t="s">
        <v>176</v>
      </c>
      <c r="D52" s="22" t="s">
        <v>214</v>
      </c>
      <c r="E52" s="20">
        <v>10000</v>
      </c>
      <c r="F52" s="20">
        <v>10000</v>
      </c>
      <c r="G52" s="20">
        <v>10000</v>
      </c>
      <c r="H52" s="20">
        <v>10000</v>
      </c>
      <c r="I52" s="20">
        <v>10000</v>
      </c>
      <c r="J52" s="20">
        <f t="shared" si="5"/>
        <v>0</v>
      </c>
      <c r="K52" s="51">
        <f t="shared" si="6"/>
        <v>1</v>
      </c>
    </row>
    <row r="53" spans="1:11" s="4" customFormat="1" ht="30" customHeight="1" x14ac:dyDescent="0.2">
      <c r="A53" s="22" t="s">
        <v>41</v>
      </c>
      <c r="B53" s="22"/>
      <c r="C53" s="22"/>
      <c r="D53" s="22"/>
      <c r="E53" s="20"/>
      <c r="F53" s="20"/>
      <c r="G53" s="20"/>
      <c r="H53" s="20"/>
      <c r="I53" s="20"/>
      <c r="J53" s="20"/>
      <c r="K53" s="51"/>
    </row>
    <row r="54" spans="1:11" s="4" customFormat="1" ht="54" customHeight="1" x14ac:dyDescent="0.2">
      <c r="A54" s="22" t="s">
        <v>130</v>
      </c>
      <c r="B54" s="19" t="s">
        <v>169</v>
      </c>
      <c r="C54" s="22" t="s">
        <v>192</v>
      </c>
      <c r="D54" s="22" t="s">
        <v>214</v>
      </c>
      <c r="E54" s="20">
        <v>25000</v>
      </c>
      <c r="F54" s="20">
        <v>25000</v>
      </c>
      <c r="G54" s="20">
        <v>25000</v>
      </c>
      <c r="H54" s="20">
        <v>25000</v>
      </c>
      <c r="I54" s="20">
        <v>25000</v>
      </c>
      <c r="J54" s="20">
        <f t="shared" si="5"/>
        <v>0</v>
      </c>
      <c r="K54" s="51">
        <f t="shared" si="6"/>
        <v>1</v>
      </c>
    </row>
    <row r="55" spans="1:11" s="4" customFormat="1" ht="30" customHeight="1" x14ac:dyDescent="0.2">
      <c r="A55" s="22" t="s">
        <v>42</v>
      </c>
      <c r="B55" s="22"/>
      <c r="C55" s="22"/>
      <c r="D55" s="22"/>
      <c r="E55" s="20"/>
      <c r="F55" s="20"/>
      <c r="G55" s="20"/>
      <c r="H55" s="20"/>
      <c r="I55" s="20"/>
      <c r="J55" s="20"/>
      <c r="K55" s="51"/>
    </row>
    <row r="56" spans="1:11" s="4" customFormat="1" ht="44.45" customHeight="1" x14ac:dyDescent="0.2">
      <c r="A56" s="22" t="s">
        <v>131</v>
      </c>
      <c r="B56" s="19" t="s">
        <v>169</v>
      </c>
      <c r="C56" s="22" t="s">
        <v>183</v>
      </c>
      <c r="D56" s="22" t="s">
        <v>214</v>
      </c>
      <c r="E56" s="20">
        <v>57883</v>
      </c>
      <c r="F56" s="20">
        <v>57883</v>
      </c>
      <c r="G56" s="20">
        <v>57883</v>
      </c>
      <c r="H56" s="20">
        <v>57883</v>
      </c>
      <c r="I56" s="20">
        <v>57883</v>
      </c>
      <c r="J56" s="20">
        <f t="shared" si="5"/>
        <v>0</v>
      </c>
      <c r="K56" s="51">
        <f t="shared" si="6"/>
        <v>1</v>
      </c>
    </row>
    <row r="57" spans="1:11" s="4" customFormat="1" ht="15" customHeight="1" x14ac:dyDescent="0.2">
      <c r="A57" s="22" t="s">
        <v>6</v>
      </c>
      <c r="B57" s="22"/>
      <c r="C57" s="22"/>
      <c r="D57" s="22"/>
      <c r="E57" s="20"/>
      <c r="F57" s="20"/>
      <c r="G57" s="20"/>
      <c r="H57" s="20"/>
      <c r="I57" s="20"/>
      <c r="J57" s="20"/>
      <c r="K57" s="51"/>
    </row>
    <row r="58" spans="1:11" s="4" customFormat="1" ht="81.599999999999994" customHeight="1" x14ac:dyDescent="0.2">
      <c r="A58" s="22" t="s">
        <v>132</v>
      </c>
      <c r="B58" s="19" t="s">
        <v>169</v>
      </c>
      <c r="C58" s="22" t="s">
        <v>188</v>
      </c>
      <c r="D58" s="22" t="s">
        <v>214</v>
      </c>
      <c r="E58" s="20">
        <v>23100</v>
      </c>
      <c r="F58" s="20">
        <v>23100</v>
      </c>
      <c r="G58" s="20">
        <v>23100</v>
      </c>
      <c r="H58" s="20">
        <v>12410</v>
      </c>
      <c r="I58" s="20">
        <v>12410</v>
      </c>
      <c r="J58" s="20">
        <f t="shared" si="5"/>
        <v>10690</v>
      </c>
      <c r="K58" s="51">
        <f t="shared" si="6"/>
        <v>0.53722943722943728</v>
      </c>
    </row>
    <row r="59" spans="1:11" s="4" customFormat="1" ht="85.9" customHeight="1" x14ac:dyDescent="0.2">
      <c r="A59" s="22" t="s">
        <v>97</v>
      </c>
      <c r="B59" s="19" t="s">
        <v>169</v>
      </c>
      <c r="C59" s="22" t="s">
        <v>188</v>
      </c>
      <c r="D59" s="22" t="s">
        <v>214</v>
      </c>
      <c r="E59" s="20">
        <v>1614.3</v>
      </c>
      <c r="F59" s="20">
        <v>1614.3</v>
      </c>
      <c r="G59" s="20">
        <v>1614.3</v>
      </c>
      <c r="H59" s="20">
        <v>1614.3</v>
      </c>
      <c r="I59" s="20">
        <v>1614.3</v>
      </c>
      <c r="J59" s="20">
        <f t="shared" si="5"/>
        <v>0</v>
      </c>
      <c r="K59" s="51">
        <f t="shared" si="6"/>
        <v>1</v>
      </c>
    </row>
    <row r="60" spans="1:11" s="4" customFormat="1" ht="39" customHeight="1" x14ac:dyDescent="0.2">
      <c r="A60" s="22" t="s">
        <v>33</v>
      </c>
      <c r="B60" s="22"/>
      <c r="C60" s="22"/>
      <c r="D60" s="22"/>
      <c r="E60" s="20">
        <f>E62+E64+E76+E66+E68+E70+E72+E74+E77</f>
        <v>103380.47</v>
      </c>
      <c r="F60" s="20">
        <f>F62+F64+F76+F66+F68+F70+F72+F74+F77</f>
        <v>103380.5</v>
      </c>
      <c r="G60" s="20">
        <f>G62+G64+G76+G66+G68+G70+G72+G74+G77</f>
        <v>103380.5</v>
      </c>
      <c r="H60" s="20">
        <f>H62+H64+H76+H66+H68+H70+H72+H74+H77</f>
        <v>103369.38016</v>
      </c>
      <c r="I60" s="20">
        <f>I62+I64+I76+I66+I68+I70+I72+I74+I77</f>
        <v>103355.01216000001</v>
      </c>
      <c r="J60" s="20">
        <f t="shared" si="5"/>
        <v>25.457839999988209</v>
      </c>
      <c r="K60" s="51">
        <f t="shared" si="6"/>
        <v>0.99975374613793122</v>
      </c>
    </row>
    <row r="61" spans="1:11" ht="15" customHeight="1" x14ac:dyDescent="0.2">
      <c r="A61" s="22" t="s">
        <v>9</v>
      </c>
      <c r="B61" s="22"/>
      <c r="C61" s="22"/>
      <c r="D61" s="22"/>
      <c r="E61" s="20"/>
      <c r="F61" s="20"/>
      <c r="G61" s="20"/>
      <c r="H61" s="20"/>
      <c r="I61" s="20"/>
      <c r="J61" s="20"/>
      <c r="K61" s="51"/>
    </row>
    <row r="62" spans="1:11" ht="37.5" customHeight="1" x14ac:dyDescent="0.2">
      <c r="A62" s="22" t="s">
        <v>34</v>
      </c>
      <c r="C62" s="22"/>
      <c r="D62" s="22"/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f t="shared" si="5"/>
        <v>0</v>
      </c>
      <c r="K62" s="51"/>
    </row>
    <row r="63" spans="1:11" s="4" customFormat="1" ht="15" customHeight="1" x14ac:dyDescent="0.2">
      <c r="A63" s="22" t="s">
        <v>10</v>
      </c>
      <c r="B63" s="22"/>
      <c r="C63" s="22"/>
      <c r="D63" s="22"/>
      <c r="E63" s="20"/>
      <c r="F63" s="20"/>
      <c r="G63" s="20"/>
      <c r="H63" s="20"/>
      <c r="I63" s="20"/>
      <c r="J63" s="20"/>
      <c r="K63" s="51"/>
    </row>
    <row r="64" spans="1:11" s="4" customFormat="1" ht="33" customHeight="1" x14ac:dyDescent="0.2">
      <c r="A64" s="22" t="s">
        <v>103</v>
      </c>
      <c r="B64" s="19" t="s">
        <v>169</v>
      </c>
      <c r="C64" s="22" t="s">
        <v>186</v>
      </c>
      <c r="D64" s="22" t="s">
        <v>214</v>
      </c>
      <c r="E64" s="20">
        <v>21724.9</v>
      </c>
      <c r="F64" s="20">
        <v>21724.9</v>
      </c>
      <c r="G64" s="20">
        <v>21724.9</v>
      </c>
      <c r="H64" s="20">
        <v>21724.9</v>
      </c>
      <c r="I64" s="20">
        <v>21724.9</v>
      </c>
      <c r="J64" s="20">
        <f t="shared" si="5"/>
        <v>0</v>
      </c>
      <c r="K64" s="51">
        <f t="shared" si="6"/>
        <v>1</v>
      </c>
    </row>
    <row r="65" spans="1:11" s="4" customFormat="1" ht="15" customHeight="1" x14ac:dyDescent="0.2">
      <c r="A65" s="22" t="s">
        <v>11</v>
      </c>
      <c r="B65" s="22"/>
      <c r="C65" s="22"/>
      <c r="D65" s="22"/>
      <c r="E65" s="20"/>
      <c r="F65" s="20"/>
      <c r="G65" s="20"/>
      <c r="H65" s="20"/>
      <c r="I65" s="20"/>
      <c r="J65" s="20"/>
      <c r="K65" s="51"/>
    </row>
    <row r="66" spans="1:11" s="4" customFormat="1" ht="37.15" customHeight="1" x14ac:dyDescent="0.2">
      <c r="A66" s="22" t="s">
        <v>149</v>
      </c>
      <c r="B66" s="19" t="s">
        <v>169</v>
      </c>
      <c r="C66" s="22" t="s">
        <v>193</v>
      </c>
      <c r="D66" s="22" t="s">
        <v>214</v>
      </c>
      <c r="E66" s="20">
        <v>1000</v>
      </c>
      <c r="F66" s="20">
        <v>1000</v>
      </c>
      <c r="G66" s="20">
        <v>1000</v>
      </c>
      <c r="H66" s="20">
        <v>1000</v>
      </c>
      <c r="I66" s="20">
        <v>1000</v>
      </c>
      <c r="J66" s="20">
        <f t="shared" si="5"/>
        <v>0</v>
      </c>
      <c r="K66" s="51">
        <f t="shared" si="6"/>
        <v>1</v>
      </c>
    </row>
    <row r="67" spans="1:11" s="4" customFormat="1" ht="15" customHeight="1" x14ac:dyDescent="0.2">
      <c r="A67" s="22" t="s">
        <v>12</v>
      </c>
      <c r="B67" s="22"/>
      <c r="C67" s="22"/>
      <c r="D67" s="22"/>
      <c r="E67" s="20"/>
      <c r="F67" s="20"/>
      <c r="G67" s="20"/>
      <c r="H67" s="20"/>
      <c r="I67" s="20"/>
      <c r="J67" s="20"/>
      <c r="K67" s="51"/>
    </row>
    <row r="68" spans="1:11" s="4" customFormat="1" ht="35.450000000000003" customHeight="1" x14ac:dyDescent="0.2">
      <c r="A68" s="22" t="s">
        <v>104</v>
      </c>
      <c r="B68" s="19" t="s">
        <v>169</v>
      </c>
      <c r="C68" s="22" t="s">
        <v>194</v>
      </c>
      <c r="D68" s="22" t="s">
        <v>214</v>
      </c>
      <c r="E68" s="20">
        <v>9186.7999999999993</v>
      </c>
      <c r="F68" s="20">
        <v>9186.7999999999993</v>
      </c>
      <c r="G68" s="20">
        <v>9186.7999999999993</v>
      </c>
      <c r="H68" s="20">
        <v>9186.7999999999993</v>
      </c>
      <c r="I68" s="20">
        <v>9186.7999999999993</v>
      </c>
      <c r="J68" s="20">
        <f t="shared" si="5"/>
        <v>0</v>
      </c>
      <c r="K68" s="51">
        <f t="shared" si="6"/>
        <v>1</v>
      </c>
    </row>
    <row r="69" spans="1:11" s="4" customFormat="1" ht="30" customHeight="1" x14ac:dyDescent="0.2">
      <c r="A69" s="22" t="s">
        <v>13</v>
      </c>
      <c r="B69" s="22"/>
      <c r="C69" s="22"/>
      <c r="D69" s="22"/>
      <c r="E69" s="20"/>
      <c r="F69" s="20"/>
      <c r="G69" s="20"/>
      <c r="H69" s="20"/>
      <c r="I69" s="20"/>
      <c r="J69" s="20"/>
      <c r="K69" s="51"/>
    </row>
    <row r="70" spans="1:11" s="4" customFormat="1" ht="33.6" customHeight="1" x14ac:dyDescent="0.2">
      <c r="A70" s="22" t="s">
        <v>102</v>
      </c>
      <c r="B70" s="19" t="s">
        <v>169</v>
      </c>
      <c r="C70" s="22" t="s">
        <v>185</v>
      </c>
      <c r="D70" s="22" t="s">
        <v>214</v>
      </c>
      <c r="E70" s="20">
        <v>11466.12</v>
      </c>
      <c r="F70" s="20">
        <v>11466.15</v>
      </c>
      <c r="G70" s="20">
        <v>11466.15</v>
      </c>
      <c r="H70" s="20">
        <v>11466.12</v>
      </c>
      <c r="I70" s="20">
        <v>11466.12</v>
      </c>
      <c r="J70" s="20">
        <f t="shared" si="5"/>
        <v>0</v>
      </c>
      <c r="K70" s="51">
        <f t="shared" si="6"/>
        <v>1</v>
      </c>
    </row>
    <row r="71" spans="1:11" s="4" customFormat="1" ht="30" customHeight="1" x14ac:dyDescent="0.2">
      <c r="A71" s="22" t="s">
        <v>14</v>
      </c>
      <c r="B71" s="22"/>
      <c r="C71" s="22"/>
      <c r="D71" s="22"/>
      <c r="E71" s="20"/>
      <c r="F71" s="20"/>
      <c r="G71" s="20"/>
      <c r="H71" s="20"/>
      <c r="I71" s="20"/>
      <c r="J71" s="20"/>
      <c r="K71" s="51"/>
    </row>
    <row r="72" spans="1:11" s="4" customFormat="1" ht="51.6" customHeight="1" x14ac:dyDescent="0.2">
      <c r="A72" s="22" t="s">
        <v>150</v>
      </c>
      <c r="B72" s="19" t="s">
        <v>169</v>
      </c>
      <c r="C72" s="22" t="s">
        <v>181</v>
      </c>
      <c r="D72" s="22" t="s">
        <v>214</v>
      </c>
      <c r="E72" s="20">
        <v>31792.9</v>
      </c>
      <c r="F72" s="20">
        <v>31792.9</v>
      </c>
      <c r="G72" s="20">
        <v>31792.9</v>
      </c>
      <c r="H72" s="20">
        <f>27461.8+4331.11016</f>
        <v>31792.910159999999</v>
      </c>
      <c r="I72" s="20">
        <f>27461.8+4331.11016</f>
        <v>31792.910159999999</v>
      </c>
      <c r="J72" s="20">
        <f t="shared" si="5"/>
        <v>-1.0159999997995328E-2</v>
      </c>
      <c r="K72" s="51">
        <f t="shared" si="6"/>
        <v>1.0000003195682055</v>
      </c>
    </row>
    <row r="73" spans="1:11" s="4" customFormat="1" ht="30" customHeight="1" x14ac:dyDescent="0.2">
      <c r="A73" s="22" t="s">
        <v>15</v>
      </c>
      <c r="B73" s="22"/>
      <c r="C73" s="22"/>
      <c r="D73" s="22"/>
      <c r="E73" s="20"/>
      <c r="F73" s="20"/>
      <c r="G73" s="20"/>
      <c r="H73" s="20"/>
      <c r="I73" s="20"/>
      <c r="J73" s="20"/>
      <c r="K73" s="51"/>
    </row>
    <row r="74" spans="1:11" s="4" customFormat="1" ht="33.6" customHeight="1" x14ac:dyDescent="0.2">
      <c r="A74" s="22" t="s">
        <v>101</v>
      </c>
      <c r="B74" s="19" t="s">
        <v>169</v>
      </c>
      <c r="C74" s="22" t="s">
        <v>190</v>
      </c>
      <c r="D74" s="22" t="s">
        <v>214</v>
      </c>
      <c r="E74" s="20">
        <v>7501.25</v>
      </c>
      <c r="F74" s="20">
        <v>7501.25</v>
      </c>
      <c r="G74" s="20">
        <v>7501.25</v>
      </c>
      <c r="H74" s="20">
        <v>7501.25</v>
      </c>
      <c r="I74" s="20">
        <v>7501.25</v>
      </c>
      <c r="J74" s="20">
        <f t="shared" ref="J74:J103" si="7">E74-I74</f>
        <v>0</v>
      </c>
      <c r="K74" s="51">
        <f t="shared" ref="K74:K103" si="8">I74/E74</f>
        <v>1</v>
      </c>
    </row>
    <row r="75" spans="1:11" s="4" customFormat="1" ht="30" customHeight="1" x14ac:dyDescent="0.2">
      <c r="A75" s="22" t="s">
        <v>8</v>
      </c>
      <c r="B75" s="22"/>
      <c r="C75" s="22"/>
      <c r="D75" s="22"/>
      <c r="E75" s="20"/>
      <c r="F75" s="20"/>
      <c r="G75" s="20"/>
      <c r="H75" s="20"/>
      <c r="I75" s="20"/>
      <c r="J75" s="20"/>
      <c r="K75" s="51"/>
    </row>
    <row r="76" spans="1:11" s="4" customFormat="1" ht="32.450000000000003" customHeight="1" x14ac:dyDescent="0.2">
      <c r="A76" s="22" t="s">
        <v>133</v>
      </c>
      <c r="B76" s="19" t="s">
        <v>169</v>
      </c>
      <c r="C76" s="22" t="s">
        <v>176</v>
      </c>
      <c r="D76" s="22" t="s">
        <v>214</v>
      </c>
      <c r="E76" s="20">
        <v>10000</v>
      </c>
      <c r="F76" s="20">
        <v>10000</v>
      </c>
      <c r="G76" s="20">
        <v>10000</v>
      </c>
      <c r="H76" s="20">
        <v>10000</v>
      </c>
      <c r="I76" s="20">
        <v>10000</v>
      </c>
      <c r="J76" s="20">
        <f t="shared" si="7"/>
        <v>0</v>
      </c>
      <c r="K76" s="51">
        <f t="shared" si="8"/>
        <v>1</v>
      </c>
    </row>
    <row r="77" spans="1:11" s="4" customFormat="1" ht="35.25" customHeight="1" x14ac:dyDescent="0.2">
      <c r="A77" s="22" t="s">
        <v>158</v>
      </c>
      <c r="B77" s="19" t="s">
        <v>169</v>
      </c>
      <c r="C77" s="22" t="s">
        <v>195</v>
      </c>
      <c r="D77" s="22" t="s">
        <v>214</v>
      </c>
      <c r="E77" s="20">
        <v>10708.5</v>
      </c>
      <c r="F77" s="20">
        <v>10708.5</v>
      </c>
      <c r="G77" s="20">
        <v>10708.5</v>
      </c>
      <c r="H77" s="20">
        <f>10708.5-14.4+3.3</f>
        <v>10697.4</v>
      </c>
      <c r="I77" s="20">
        <v>10683.031999999999</v>
      </c>
      <c r="J77" s="20">
        <f t="shared" si="7"/>
        <v>25.468000000000757</v>
      </c>
      <c r="K77" s="51">
        <f t="shared" si="8"/>
        <v>0.99762170238595504</v>
      </c>
    </row>
    <row r="78" spans="1:11" s="4" customFormat="1" ht="42" customHeight="1" x14ac:dyDescent="0.2">
      <c r="A78" s="24" t="s">
        <v>72</v>
      </c>
      <c r="B78" s="24"/>
      <c r="C78" s="24"/>
      <c r="D78" s="24"/>
      <c r="E78" s="23">
        <f>E80+E82</f>
        <v>30630</v>
      </c>
      <c r="F78" s="23">
        <f>F80+F82</f>
        <v>30630</v>
      </c>
      <c r="G78" s="23">
        <f>G80+G82</f>
        <v>30630</v>
      </c>
      <c r="H78" s="23">
        <f>H80+H82</f>
        <v>630</v>
      </c>
      <c r="I78" s="23">
        <f>I80+I82</f>
        <v>630</v>
      </c>
      <c r="J78" s="23">
        <f t="shared" si="7"/>
        <v>30000</v>
      </c>
      <c r="K78" s="51">
        <f t="shared" si="8"/>
        <v>2.0568070519098921E-2</v>
      </c>
    </row>
    <row r="79" spans="1:11" s="4" customFormat="1" ht="30" customHeight="1" x14ac:dyDescent="0.2">
      <c r="A79" s="22" t="s">
        <v>16</v>
      </c>
      <c r="B79" s="22"/>
      <c r="C79" s="22"/>
      <c r="D79" s="22"/>
      <c r="E79" s="20"/>
      <c r="F79" s="20"/>
      <c r="G79" s="20"/>
      <c r="H79" s="20"/>
      <c r="I79" s="20"/>
      <c r="J79" s="20"/>
      <c r="K79" s="51"/>
    </row>
    <row r="80" spans="1:11" s="4" customFormat="1" ht="96" customHeight="1" x14ac:dyDescent="0.2">
      <c r="A80" s="22" t="s">
        <v>22</v>
      </c>
      <c r="B80" s="19" t="s">
        <v>171</v>
      </c>
      <c r="C80" s="22" t="s">
        <v>196</v>
      </c>
      <c r="D80" s="22" t="s">
        <v>215</v>
      </c>
      <c r="E80" s="20">
        <v>30000</v>
      </c>
      <c r="F80" s="20">
        <v>30000</v>
      </c>
      <c r="G80" s="20">
        <v>30000</v>
      </c>
      <c r="H80" s="20">
        <v>0</v>
      </c>
      <c r="I80" s="20">
        <v>0</v>
      </c>
      <c r="J80" s="20">
        <f t="shared" si="7"/>
        <v>30000</v>
      </c>
      <c r="K80" s="51">
        <f t="shared" si="8"/>
        <v>0</v>
      </c>
    </row>
    <row r="81" spans="1:11" ht="15" customHeight="1" x14ac:dyDescent="0.2">
      <c r="A81" s="22" t="s">
        <v>6</v>
      </c>
      <c r="B81" s="22"/>
      <c r="C81" s="22"/>
      <c r="D81" s="22"/>
      <c r="E81" s="20"/>
      <c r="F81" s="20"/>
      <c r="G81" s="20"/>
      <c r="H81" s="20"/>
      <c r="I81" s="20"/>
      <c r="J81" s="20"/>
      <c r="K81" s="51"/>
    </row>
    <row r="82" spans="1:11" s="4" customFormat="1" ht="87.6" customHeight="1" x14ac:dyDescent="0.2">
      <c r="A82" s="22" t="s">
        <v>134</v>
      </c>
      <c r="B82" s="19" t="s">
        <v>169</v>
      </c>
      <c r="C82" s="22" t="s">
        <v>188</v>
      </c>
      <c r="D82" s="22" t="s">
        <v>215</v>
      </c>
      <c r="E82" s="20">
        <v>630</v>
      </c>
      <c r="F82" s="20">
        <v>630</v>
      </c>
      <c r="G82" s="20">
        <v>630</v>
      </c>
      <c r="H82" s="20">
        <v>630</v>
      </c>
      <c r="I82" s="20">
        <v>630</v>
      </c>
      <c r="J82" s="20">
        <f t="shared" si="7"/>
        <v>0</v>
      </c>
      <c r="K82" s="51">
        <f t="shared" si="8"/>
        <v>1</v>
      </c>
    </row>
    <row r="83" spans="1:11" s="4" customFormat="1" ht="35.25" customHeight="1" x14ac:dyDescent="0.2">
      <c r="A83" s="22"/>
      <c r="B83" s="22"/>
      <c r="C83" s="22"/>
      <c r="D83" s="22"/>
      <c r="E83" s="20"/>
      <c r="F83" s="20"/>
      <c r="G83" s="20"/>
      <c r="H83" s="20"/>
      <c r="I83" s="20"/>
      <c r="J83" s="20"/>
      <c r="K83" s="51"/>
    </row>
    <row r="84" spans="1:11" s="6" customFormat="1" ht="64.900000000000006" customHeight="1" x14ac:dyDescent="0.2">
      <c r="A84" s="24" t="s">
        <v>73</v>
      </c>
      <c r="B84" s="24"/>
      <c r="C84" s="24"/>
      <c r="D84" s="24"/>
      <c r="E84" s="23">
        <f>E86+E88+E90+E92+E94+E95+E96+E97</f>
        <v>29844.900000000005</v>
      </c>
      <c r="F84" s="23">
        <f>F86+F88+F90+F92+F94+F95+F96+F97</f>
        <v>29844.900000000005</v>
      </c>
      <c r="G84" s="23">
        <f>G86+G88+G90+G92+G94+G95+G96+G97</f>
        <v>29844.900000000005</v>
      </c>
      <c r="H84" s="23">
        <f>H86+H88+H90+H92+H94+H95+H96+H97</f>
        <v>29762.174999999999</v>
      </c>
      <c r="I84" s="23">
        <f>I86+I88+I90+I92+I94+I95+I96+I97</f>
        <v>29762.174999999999</v>
      </c>
      <c r="J84" s="20">
        <f t="shared" si="7"/>
        <v>82.725000000005821</v>
      </c>
      <c r="K84" s="51">
        <f t="shared" si="8"/>
        <v>0.99722816963702321</v>
      </c>
    </row>
    <row r="85" spans="1:11" ht="30" customHeight="1" x14ac:dyDescent="0.2">
      <c r="A85" s="22" t="s">
        <v>13</v>
      </c>
      <c r="B85" s="22"/>
      <c r="C85" s="22"/>
      <c r="D85" s="22"/>
      <c r="E85" s="25"/>
      <c r="F85" s="25"/>
      <c r="G85" s="25"/>
      <c r="H85" s="25"/>
      <c r="I85" s="25"/>
      <c r="J85" s="20"/>
      <c r="K85" s="51"/>
    </row>
    <row r="86" spans="1:11" ht="56.25" customHeight="1" x14ac:dyDescent="0.2">
      <c r="A86" s="22" t="s">
        <v>23</v>
      </c>
      <c r="B86" s="22" t="s">
        <v>172</v>
      </c>
      <c r="C86" s="22" t="s">
        <v>185</v>
      </c>
      <c r="D86" s="22" t="s">
        <v>212</v>
      </c>
      <c r="E86" s="20">
        <v>1281</v>
      </c>
      <c r="F86" s="20">
        <v>1281</v>
      </c>
      <c r="G86" s="20">
        <v>1281</v>
      </c>
      <c r="H86" s="20">
        <v>1281</v>
      </c>
      <c r="I86" s="20">
        <v>1281</v>
      </c>
      <c r="J86" s="20">
        <f t="shared" si="7"/>
        <v>0</v>
      </c>
      <c r="K86" s="51">
        <f t="shared" si="8"/>
        <v>1</v>
      </c>
    </row>
    <row r="87" spans="1:11" s="4" customFormat="1" ht="35.25" customHeight="1" x14ac:dyDescent="0.2">
      <c r="A87" s="22" t="s">
        <v>43</v>
      </c>
      <c r="B87" s="22"/>
      <c r="C87" s="22"/>
      <c r="D87" s="22"/>
      <c r="E87" s="20"/>
      <c r="F87" s="20"/>
      <c r="G87" s="20"/>
      <c r="H87" s="20"/>
      <c r="I87" s="20"/>
      <c r="J87" s="20"/>
      <c r="K87" s="51"/>
    </row>
    <row r="88" spans="1:11" s="4" customFormat="1" ht="50.45" customHeight="1" x14ac:dyDescent="0.2">
      <c r="A88" s="22" t="s">
        <v>151</v>
      </c>
      <c r="B88" s="22" t="s">
        <v>172</v>
      </c>
      <c r="C88" s="22" t="s">
        <v>197</v>
      </c>
      <c r="D88" s="22" t="s">
        <v>221</v>
      </c>
      <c r="E88" s="20">
        <v>11096.7</v>
      </c>
      <c r="F88" s="20">
        <v>11096.7</v>
      </c>
      <c r="G88" s="20">
        <v>11096.7</v>
      </c>
      <c r="H88" s="20">
        <v>11096.7</v>
      </c>
      <c r="I88" s="20">
        <v>11096.7</v>
      </c>
      <c r="J88" s="20">
        <f t="shared" si="7"/>
        <v>0</v>
      </c>
      <c r="K88" s="51">
        <f t="shared" si="8"/>
        <v>1</v>
      </c>
    </row>
    <row r="89" spans="1:11" s="4" customFormat="1" ht="70.900000000000006" customHeight="1" x14ac:dyDescent="0.2">
      <c r="A89" s="22" t="s">
        <v>8</v>
      </c>
      <c r="B89" s="22"/>
      <c r="C89" s="22"/>
      <c r="D89" s="22"/>
      <c r="E89" s="20"/>
      <c r="F89" s="20"/>
      <c r="G89" s="20"/>
      <c r="H89" s="20"/>
      <c r="I89" s="20"/>
      <c r="J89" s="20"/>
      <c r="K89" s="51"/>
    </row>
    <row r="90" spans="1:11" s="4" customFormat="1" ht="48" customHeight="1" x14ac:dyDescent="0.2">
      <c r="A90" s="22" t="s">
        <v>152</v>
      </c>
      <c r="B90" s="22" t="s">
        <v>172</v>
      </c>
      <c r="C90" s="22" t="s">
        <v>176</v>
      </c>
      <c r="D90" s="22" t="s">
        <v>221</v>
      </c>
      <c r="E90" s="20">
        <v>600</v>
      </c>
      <c r="F90" s="20">
        <v>600</v>
      </c>
      <c r="G90" s="20">
        <v>600</v>
      </c>
      <c r="H90" s="20">
        <v>600</v>
      </c>
      <c r="I90" s="20">
        <v>600</v>
      </c>
      <c r="J90" s="20">
        <f t="shared" si="7"/>
        <v>0</v>
      </c>
      <c r="K90" s="51">
        <f t="shared" si="8"/>
        <v>1</v>
      </c>
    </row>
    <row r="91" spans="1:11" s="4" customFormat="1" ht="72.599999999999994" customHeight="1" x14ac:dyDescent="0.2">
      <c r="A91" s="22" t="s">
        <v>44</v>
      </c>
      <c r="B91" s="22"/>
      <c r="C91" s="22"/>
      <c r="D91" s="22"/>
      <c r="E91" s="20"/>
      <c r="F91" s="20"/>
      <c r="G91" s="20"/>
      <c r="H91" s="20"/>
      <c r="I91" s="20"/>
      <c r="J91" s="20"/>
      <c r="K91" s="51"/>
    </row>
    <row r="92" spans="1:11" s="4" customFormat="1" ht="51" customHeight="1" x14ac:dyDescent="0.2">
      <c r="A92" s="22" t="s">
        <v>153</v>
      </c>
      <c r="B92" s="22" t="s">
        <v>172</v>
      </c>
      <c r="C92" s="22" t="s">
        <v>194</v>
      </c>
      <c r="D92" s="22" t="s">
        <v>221</v>
      </c>
      <c r="E92" s="20">
        <v>3500</v>
      </c>
      <c r="F92" s="20">
        <v>3500</v>
      </c>
      <c r="G92" s="20">
        <v>3500</v>
      </c>
      <c r="H92" s="20">
        <v>3417.7750000000001</v>
      </c>
      <c r="I92" s="20">
        <v>3417.7750000000001</v>
      </c>
      <c r="J92" s="20">
        <f t="shared" si="7"/>
        <v>82.224999999999909</v>
      </c>
      <c r="K92" s="51">
        <f t="shared" si="8"/>
        <v>0.97650714285714291</v>
      </c>
    </row>
    <row r="93" spans="1:11" s="4" customFormat="1" ht="30" customHeight="1" x14ac:dyDescent="0.2">
      <c r="A93" s="26" t="s">
        <v>45</v>
      </c>
      <c r="B93" s="26"/>
      <c r="C93" s="26"/>
      <c r="D93" s="26"/>
      <c r="E93" s="20"/>
      <c r="F93" s="20"/>
      <c r="G93" s="20"/>
      <c r="H93" s="20"/>
      <c r="I93" s="20"/>
      <c r="J93" s="20"/>
      <c r="K93" s="51"/>
    </row>
    <row r="94" spans="1:11" s="4" customFormat="1" ht="46.9" customHeight="1" x14ac:dyDescent="0.2">
      <c r="A94" s="26" t="s">
        <v>46</v>
      </c>
      <c r="B94" s="22" t="s">
        <v>172</v>
      </c>
      <c r="C94" s="26" t="s">
        <v>198</v>
      </c>
      <c r="D94" s="26" t="s">
        <v>221</v>
      </c>
      <c r="E94" s="20">
        <v>257.89999999999998</v>
      </c>
      <c r="F94" s="20">
        <v>257.89999999999998</v>
      </c>
      <c r="G94" s="20">
        <v>257.89999999999998</v>
      </c>
      <c r="H94" s="20">
        <v>257.8</v>
      </c>
      <c r="I94" s="20">
        <v>257.8</v>
      </c>
      <c r="J94" s="20">
        <f t="shared" si="7"/>
        <v>9.9999999999965894E-2</v>
      </c>
      <c r="K94" s="51">
        <f t="shared" si="8"/>
        <v>0.99961225281116728</v>
      </c>
    </row>
    <row r="95" spans="1:11" s="4" customFormat="1" ht="45.75" customHeight="1" x14ac:dyDescent="0.2">
      <c r="A95" s="26" t="s">
        <v>98</v>
      </c>
      <c r="B95" s="22" t="s">
        <v>172</v>
      </c>
      <c r="C95" s="26" t="s">
        <v>193</v>
      </c>
      <c r="D95" s="26" t="s">
        <v>221</v>
      </c>
      <c r="E95" s="20">
        <v>2600</v>
      </c>
      <c r="F95" s="20">
        <v>2600</v>
      </c>
      <c r="G95" s="20">
        <v>2600</v>
      </c>
      <c r="H95" s="20">
        <v>2600</v>
      </c>
      <c r="I95" s="20">
        <v>2600</v>
      </c>
      <c r="J95" s="20">
        <f t="shared" si="7"/>
        <v>0</v>
      </c>
      <c r="K95" s="51">
        <f t="shared" si="8"/>
        <v>1</v>
      </c>
    </row>
    <row r="96" spans="1:11" s="4" customFormat="1" ht="51" customHeight="1" x14ac:dyDescent="0.2">
      <c r="A96" s="26" t="s">
        <v>141</v>
      </c>
      <c r="B96" s="22" t="s">
        <v>172</v>
      </c>
      <c r="C96" s="26" t="s">
        <v>180</v>
      </c>
      <c r="D96" s="26" t="s">
        <v>221</v>
      </c>
      <c r="E96" s="20">
        <v>10272.1</v>
      </c>
      <c r="F96" s="20">
        <v>10272.1</v>
      </c>
      <c r="G96" s="20">
        <v>10272.1</v>
      </c>
      <c r="H96" s="20">
        <v>10272.1</v>
      </c>
      <c r="I96" s="20">
        <v>10272.1</v>
      </c>
      <c r="J96" s="20">
        <f t="shared" si="7"/>
        <v>0</v>
      </c>
      <c r="K96" s="51">
        <f t="shared" si="8"/>
        <v>1</v>
      </c>
    </row>
    <row r="97" spans="1:11" s="4" customFormat="1" ht="45.75" customHeight="1" x14ac:dyDescent="0.2">
      <c r="A97" s="26" t="s">
        <v>145</v>
      </c>
      <c r="B97" s="22" t="s">
        <v>172</v>
      </c>
      <c r="C97" s="26" t="s">
        <v>198</v>
      </c>
      <c r="D97" s="26" t="s">
        <v>221</v>
      </c>
      <c r="E97" s="20">
        <v>237.2</v>
      </c>
      <c r="F97" s="20">
        <v>237.2</v>
      </c>
      <c r="G97" s="20">
        <v>237.2</v>
      </c>
      <c r="H97" s="20">
        <v>236.8</v>
      </c>
      <c r="I97" s="20">
        <v>236.8</v>
      </c>
      <c r="J97" s="20">
        <f t="shared" si="7"/>
        <v>0.39999999999997726</v>
      </c>
      <c r="K97" s="51">
        <f t="shared" si="8"/>
        <v>0.9983136593591907</v>
      </c>
    </row>
    <row r="98" spans="1:11" s="5" customFormat="1" ht="72.599999999999994" customHeight="1" x14ac:dyDescent="0.2">
      <c r="A98" s="24" t="s">
        <v>74</v>
      </c>
      <c r="B98" s="24"/>
      <c r="C98" s="24"/>
      <c r="D98" s="24"/>
      <c r="E98" s="23">
        <f>E100+E101+E103</f>
        <v>78715.899999999994</v>
      </c>
      <c r="F98" s="23">
        <f>F100+F101+F103</f>
        <v>78715.899999999994</v>
      </c>
      <c r="G98" s="23">
        <f>G100+G101+G103</f>
        <v>78715.899999999994</v>
      </c>
      <c r="H98" s="23">
        <f>H100+H101+H103</f>
        <v>66662.5</v>
      </c>
      <c r="I98" s="23">
        <f>I100+I101+I103</f>
        <v>66662.5</v>
      </c>
      <c r="J98" s="23">
        <f t="shared" si="7"/>
        <v>12053.399999999994</v>
      </c>
      <c r="K98" s="51">
        <f t="shared" si="8"/>
        <v>0.84687464667240042</v>
      </c>
    </row>
    <row r="99" spans="1:11" s="17" customFormat="1" ht="15" customHeight="1" x14ac:dyDescent="0.2">
      <c r="A99" s="27" t="s">
        <v>6</v>
      </c>
      <c r="B99" s="27"/>
      <c r="C99" s="27"/>
      <c r="D99" s="27"/>
      <c r="E99" s="25"/>
      <c r="F99" s="25"/>
      <c r="G99" s="25"/>
      <c r="H99" s="25"/>
      <c r="I99" s="25"/>
      <c r="J99" s="20"/>
      <c r="K99" s="51"/>
    </row>
    <row r="100" spans="1:11" s="4" customFormat="1" ht="70.900000000000006" customHeight="1" x14ac:dyDescent="0.2">
      <c r="A100" s="22" t="s">
        <v>24</v>
      </c>
      <c r="B100" s="22" t="s">
        <v>169</v>
      </c>
      <c r="C100" s="22" t="s">
        <v>188</v>
      </c>
      <c r="D100" s="56" t="s">
        <v>216</v>
      </c>
      <c r="E100" s="20">
        <v>54.3</v>
      </c>
      <c r="F100" s="20">
        <v>54.3</v>
      </c>
      <c r="G100" s="20">
        <v>54.3</v>
      </c>
      <c r="H100" s="20">
        <v>54.3</v>
      </c>
      <c r="I100" s="20">
        <v>54.3</v>
      </c>
      <c r="J100" s="20">
        <f t="shared" si="7"/>
        <v>0</v>
      </c>
      <c r="K100" s="51">
        <f t="shared" si="8"/>
        <v>1</v>
      </c>
    </row>
    <row r="101" spans="1:11" ht="79.900000000000006" customHeight="1" x14ac:dyDescent="0.2">
      <c r="A101" s="22" t="s">
        <v>35</v>
      </c>
      <c r="B101" s="22" t="s">
        <v>169</v>
      </c>
      <c r="C101" s="22" t="s">
        <v>188</v>
      </c>
      <c r="D101" s="56" t="s">
        <v>216</v>
      </c>
      <c r="E101" s="20">
        <v>32945.699999999997</v>
      </c>
      <c r="F101" s="20">
        <v>32945.699999999997</v>
      </c>
      <c r="G101" s="20">
        <v>32945.699999999997</v>
      </c>
      <c r="H101" s="20">
        <v>26886.6</v>
      </c>
      <c r="I101" s="20">
        <v>26886.6</v>
      </c>
      <c r="J101" s="20">
        <f t="shared" si="7"/>
        <v>6059.0999999999985</v>
      </c>
      <c r="K101" s="51">
        <f t="shared" si="8"/>
        <v>0.81608829073293332</v>
      </c>
    </row>
    <row r="102" spans="1:11" s="4" customFormat="1" ht="30" customHeight="1" x14ac:dyDescent="0.2">
      <c r="A102" s="22" t="s">
        <v>14</v>
      </c>
      <c r="B102" s="22"/>
      <c r="C102" s="22"/>
      <c r="D102" s="22"/>
      <c r="E102" s="25"/>
      <c r="F102" s="25"/>
      <c r="G102" s="25"/>
      <c r="H102" s="25"/>
      <c r="I102" s="25"/>
      <c r="J102" s="20"/>
      <c r="K102" s="51"/>
    </row>
    <row r="103" spans="1:11" s="4" customFormat="1" ht="67.900000000000006" customHeight="1" x14ac:dyDescent="0.2">
      <c r="A103" s="22" t="s">
        <v>36</v>
      </c>
      <c r="B103" s="22" t="s">
        <v>169</v>
      </c>
      <c r="C103" s="22" t="s">
        <v>181</v>
      </c>
      <c r="D103" s="56" t="s">
        <v>212</v>
      </c>
      <c r="E103" s="20">
        <v>45715.9</v>
      </c>
      <c r="F103" s="20">
        <v>45715.9</v>
      </c>
      <c r="G103" s="20">
        <v>45715.9</v>
      </c>
      <c r="H103" s="20">
        <f>60000-20000-278.4</f>
        <v>39721.599999999999</v>
      </c>
      <c r="I103" s="20">
        <f>60000-20000-278.4</f>
        <v>39721.599999999999</v>
      </c>
      <c r="J103" s="20">
        <f t="shared" si="7"/>
        <v>5994.3000000000029</v>
      </c>
      <c r="K103" s="51">
        <f t="shared" si="8"/>
        <v>0.86887931769909366</v>
      </c>
    </row>
    <row r="104" spans="1:11" s="4" customFormat="1" ht="35.25" customHeight="1" x14ac:dyDescent="0.2">
      <c r="A104" s="22"/>
      <c r="B104" s="22"/>
      <c r="C104" s="22"/>
      <c r="D104" s="22"/>
      <c r="E104" s="20"/>
      <c r="F104" s="20"/>
      <c r="G104" s="20"/>
      <c r="H104" s="20"/>
      <c r="I104" s="20"/>
      <c r="J104" s="20"/>
      <c r="K104" s="51"/>
    </row>
    <row r="105" spans="1:11" s="5" customFormat="1" ht="67.5" customHeight="1" x14ac:dyDescent="0.2">
      <c r="A105" s="24" t="s">
        <v>76</v>
      </c>
      <c r="B105" s="24"/>
      <c r="C105" s="24"/>
      <c r="D105" s="24"/>
      <c r="E105" s="23">
        <f>E107+E108+E109+E111+E114+E115+E117+E120</f>
        <v>16100</v>
      </c>
      <c r="F105" s="23" t="e">
        <f>F107+F108+F109+F111+#REF!+F114+F115+F117+F120</f>
        <v>#REF!</v>
      </c>
      <c r="G105" s="23" t="e">
        <f>G107+G108+G109+G111+#REF!+G114+G115+G117+G120</f>
        <v>#REF!</v>
      </c>
      <c r="H105" s="23">
        <f>H107+H108+H109+H111+H114+H115+H117+H120</f>
        <v>10100</v>
      </c>
      <c r="I105" s="23">
        <f>I107+I108+I109+I111+I114+I115+I117+I120</f>
        <v>10100</v>
      </c>
      <c r="J105" s="20">
        <f t="shared" ref="J105:J128" si="9">E105-I105</f>
        <v>6000</v>
      </c>
      <c r="K105" s="51">
        <f t="shared" ref="K105:K128" si="10">I105/E105</f>
        <v>0.62732919254658381</v>
      </c>
    </row>
    <row r="106" spans="1:11" ht="15" customHeight="1" x14ac:dyDescent="0.2">
      <c r="A106" s="22" t="s">
        <v>5</v>
      </c>
      <c r="B106" s="22"/>
      <c r="C106" s="22"/>
      <c r="D106" s="22"/>
      <c r="E106" s="20"/>
      <c r="F106" s="20"/>
      <c r="G106" s="20"/>
      <c r="H106" s="20"/>
      <c r="I106" s="20"/>
      <c r="J106" s="20"/>
      <c r="K106" s="51"/>
    </row>
    <row r="107" spans="1:11" ht="42" customHeight="1" x14ac:dyDescent="0.2">
      <c r="A107" s="22" t="s">
        <v>25</v>
      </c>
      <c r="B107" s="22" t="s">
        <v>169</v>
      </c>
      <c r="C107" s="22" t="s">
        <v>195</v>
      </c>
      <c r="D107" s="22" t="s">
        <v>214</v>
      </c>
      <c r="E107" s="20">
        <v>5100</v>
      </c>
      <c r="F107" s="20">
        <v>5100</v>
      </c>
      <c r="G107" s="20">
        <v>5100</v>
      </c>
      <c r="H107" s="20">
        <v>5100</v>
      </c>
      <c r="I107" s="20">
        <v>5100</v>
      </c>
      <c r="J107" s="20">
        <f t="shared" si="9"/>
        <v>0</v>
      </c>
      <c r="K107" s="51">
        <f t="shared" si="10"/>
        <v>1</v>
      </c>
    </row>
    <row r="108" spans="1:11" s="3" customFormat="1" ht="51" customHeight="1" x14ac:dyDescent="0.2">
      <c r="A108" s="26" t="s">
        <v>78</v>
      </c>
      <c r="B108" s="22" t="s">
        <v>169</v>
      </c>
      <c r="C108" s="26" t="s">
        <v>194</v>
      </c>
      <c r="D108" s="26" t="s">
        <v>217</v>
      </c>
      <c r="E108" s="20">
        <v>1000</v>
      </c>
      <c r="F108" s="20">
        <v>1000</v>
      </c>
      <c r="G108" s="20">
        <v>1000</v>
      </c>
      <c r="H108" s="20">
        <v>0</v>
      </c>
      <c r="I108" s="20">
        <v>0</v>
      </c>
      <c r="J108" s="20">
        <f t="shared" si="9"/>
        <v>1000</v>
      </c>
      <c r="K108" s="51">
        <f t="shared" si="10"/>
        <v>0</v>
      </c>
    </row>
    <row r="109" spans="1:11" ht="43.15" customHeight="1" x14ac:dyDescent="0.2">
      <c r="A109" s="22" t="s">
        <v>154</v>
      </c>
      <c r="B109" s="22" t="s">
        <v>169</v>
      </c>
      <c r="C109" s="22" t="s">
        <v>175</v>
      </c>
      <c r="D109" s="56" t="s">
        <v>212</v>
      </c>
      <c r="E109" s="20">
        <v>1000</v>
      </c>
      <c r="F109" s="20">
        <v>1000</v>
      </c>
      <c r="G109" s="20">
        <v>1000</v>
      </c>
      <c r="H109" s="20">
        <v>1000</v>
      </c>
      <c r="I109" s="20">
        <v>1000</v>
      </c>
      <c r="J109" s="20">
        <f t="shared" si="9"/>
        <v>0</v>
      </c>
      <c r="K109" s="51">
        <f t="shared" si="10"/>
        <v>1</v>
      </c>
    </row>
    <row r="110" spans="1:11" ht="15" customHeight="1" x14ac:dyDescent="0.2">
      <c r="A110" s="22" t="s">
        <v>6</v>
      </c>
      <c r="B110" s="22"/>
      <c r="C110" s="22"/>
      <c r="D110" s="22"/>
      <c r="E110" s="20"/>
      <c r="F110" s="20"/>
      <c r="G110" s="20"/>
      <c r="H110" s="20"/>
      <c r="I110" s="20"/>
      <c r="J110" s="20"/>
      <c r="K110" s="51"/>
    </row>
    <row r="111" spans="1:11" ht="61.15" customHeight="1" x14ac:dyDescent="0.2">
      <c r="A111" s="22" t="s">
        <v>37</v>
      </c>
      <c r="C111" s="22"/>
      <c r="D111" s="22"/>
      <c r="E111" s="20">
        <f>E112</f>
        <v>2000</v>
      </c>
      <c r="F111" s="20">
        <f>F112</f>
        <v>2000</v>
      </c>
      <c r="G111" s="20">
        <f>G112</f>
        <v>2000</v>
      </c>
      <c r="H111" s="20">
        <f>H112</f>
        <v>0</v>
      </c>
      <c r="I111" s="20">
        <v>0</v>
      </c>
      <c r="J111" s="20">
        <f t="shared" si="9"/>
        <v>2000</v>
      </c>
      <c r="K111" s="51">
        <f t="shared" si="10"/>
        <v>0</v>
      </c>
    </row>
    <row r="112" spans="1:11" ht="40.15" customHeight="1" x14ac:dyDescent="0.2">
      <c r="A112" s="22" t="s">
        <v>77</v>
      </c>
      <c r="B112" s="22" t="s">
        <v>169</v>
      </c>
      <c r="C112" s="22" t="s">
        <v>188</v>
      </c>
      <c r="D112" s="22" t="s">
        <v>218</v>
      </c>
      <c r="E112" s="20">
        <v>2000</v>
      </c>
      <c r="F112" s="20">
        <v>2000</v>
      </c>
      <c r="G112" s="20">
        <v>2000</v>
      </c>
      <c r="H112" s="20">
        <v>0</v>
      </c>
      <c r="I112" s="20">
        <v>0</v>
      </c>
      <c r="J112" s="20">
        <f t="shared" si="9"/>
        <v>2000</v>
      </c>
      <c r="K112" s="51">
        <f t="shared" si="10"/>
        <v>0</v>
      </c>
    </row>
    <row r="113" spans="1:11" ht="30" customHeight="1" x14ac:dyDescent="0.2">
      <c r="A113" s="22" t="s">
        <v>18</v>
      </c>
      <c r="B113" s="22"/>
      <c r="C113" s="22"/>
      <c r="D113" s="22"/>
      <c r="E113" s="20"/>
      <c r="F113" s="20"/>
      <c r="G113" s="20"/>
      <c r="H113" s="20"/>
      <c r="I113" s="20"/>
      <c r="J113" s="20"/>
      <c r="K113" s="51"/>
    </row>
    <row r="114" spans="1:11" s="7" customFormat="1" ht="49.9" customHeight="1" x14ac:dyDescent="0.2">
      <c r="A114" s="22" t="s">
        <v>155</v>
      </c>
      <c r="B114" s="22" t="s">
        <v>172</v>
      </c>
      <c r="C114" s="22" t="s">
        <v>199</v>
      </c>
      <c r="D114" s="22" t="s">
        <v>221</v>
      </c>
      <c r="E114" s="20">
        <v>3150</v>
      </c>
      <c r="F114" s="20">
        <v>3150</v>
      </c>
      <c r="G114" s="20">
        <v>3150</v>
      </c>
      <c r="H114" s="20">
        <v>3150</v>
      </c>
      <c r="I114" s="20">
        <v>3150</v>
      </c>
      <c r="J114" s="20">
        <f t="shared" si="9"/>
        <v>0</v>
      </c>
      <c r="K114" s="51">
        <f t="shared" si="10"/>
        <v>1</v>
      </c>
    </row>
    <row r="115" spans="1:11" s="7" customFormat="1" ht="43.9" customHeight="1" x14ac:dyDescent="0.2">
      <c r="A115" s="22" t="s">
        <v>156</v>
      </c>
      <c r="B115" s="22" t="s">
        <v>172</v>
      </c>
      <c r="C115" s="22" t="s">
        <v>199</v>
      </c>
      <c r="D115" s="22" t="s">
        <v>221</v>
      </c>
      <c r="E115" s="20">
        <v>850</v>
      </c>
      <c r="F115" s="20">
        <v>850</v>
      </c>
      <c r="G115" s="20">
        <v>850</v>
      </c>
      <c r="H115" s="20">
        <v>850</v>
      </c>
      <c r="I115" s="20">
        <v>850</v>
      </c>
      <c r="J115" s="20">
        <f t="shared" si="9"/>
        <v>0</v>
      </c>
      <c r="K115" s="51">
        <f t="shared" si="10"/>
        <v>1</v>
      </c>
    </row>
    <row r="116" spans="1:11" s="3" customFormat="1" ht="15" customHeight="1" x14ac:dyDescent="0.2">
      <c r="A116" s="22" t="s">
        <v>5</v>
      </c>
      <c r="B116" s="22"/>
      <c r="C116" s="22"/>
      <c r="D116" s="22"/>
      <c r="E116" s="20"/>
      <c r="F116" s="20"/>
      <c r="G116" s="20"/>
      <c r="H116" s="20"/>
      <c r="I116" s="20"/>
      <c r="J116" s="20"/>
      <c r="K116" s="51"/>
    </row>
    <row r="117" spans="1:11" s="3" customFormat="1" ht="51.75" customHeight="1" x14ac:dyDescent="0.2">
      <c r="A117" s="22" t="s">
        <v>127</v>
      </c>
      <c r="B117" s="22"/>
      <c r="C117" s="22" t="s">
        <v>200</v>
      </c>
      <c r="D117" s="22"/>
      <c r="E117" s="28"/>
      <c r="F117" s="28"/>
      <c r="G117" s="28"/>
      <c r="H117" s="20">
        <v>0</v>
      </c>
      <c r="I117" s="20">
        <v>0</v>
      </c>
      <c r="J117" s="20">
        <f t="shared" si="9"/>
        <v>0</v>
      </c>
      <c r="K117" s="51"/>
    </row>
    <row r="118" spans="1:11" s="3" customFormat="1" ht="15" customHeight="1" x14ac:dyDescent="0.2">
      <c r="A118" s="29"/>
      <c r="B118" s="29"/>
      <c r="C118" s="29"/>
      <c r="D118" s="29"/>
      <c r="E118" s="20"/>
      <c r="F118" s="20"/>
      <c r="G118" s="20"/>
      <c r="H118" s="20"/>
      <c r="I118" s="20"/>
      <c r="J118" s="20"/>
      <c r="K118" s="51"/>
    </row>
    <row r="119" spans="1:11" s="4" customFormat="1" ht="35.25" customHeight="1" x14ac:dyDescent="0.2">
      <c r="A119" s="22"/>
      <c r="B119" s="22"/>
      <c r="C119" s="22"/>
      <c r="D119" s="22"/>
      <c r="E119" s="20"/>
      <c r="F119" s="20"/>
      <c r="G119" s="20"/>
      <c r="H119" s="20"/>
      <c r="I119" s="20"/>
      <c r="J119" s="20"/>
      <c r="K119" s="51"/>
    </row>
    <row r="120" spans="1:11" s="4" customFormat="1" ht="35.25" customHeight="1" x14ac:dyDescent="0.2">
      <c r="A120" s="22" t="s">
        <v>159</v>
      </c>
      <c r="B120" s="22" t="s">
        <v>169</v>
      </c>
      <c r="C120" s="22" t="s">
        <v>190</v>
      </c>
      <c r="D120" s="22" t="s">
        <v>214</v>
      </c>
      <c r="E120" s="20">
        <v>3000</v>
      </c>
      <c r="F120" s="20">
        <v>3000</v>
      </c>
      <c r="G120" s="20">
        <v>3000</v>
      </c>
      <c r="H120" s="20">
        <v>0</v>
      </c>
      <c r="I120" s="20">
        <v>0</v>
      </c>
      <c r="J120" s="20">
        <f t="shared" si="9"/>
        <v>3000</v>
      </c>
      <c r="K120" s="51">
        <f t="shared" si="10"/>
        <v>0</v>
      </c>
    </row>
    <row r="121" spans="1:11" s="5" customFormat="1" ht="66" customHeight="1" x14ac:dyDescent="0.2">
      <c r="A121" s="24" t="s">
        <v>79</v>
      </c>
      <c r="B121" s="24"/>
      <c r="C121" s="24"/>
      <c r="D121" s="24"/>
      <c r="E121" s="23">
        <f>E123+E124+E125</f>
        <v>59402.5</v>
      </c>
      <c r="F121" s="23">
        <f>F123+F124+F125</f>
        <v>59402.5</v>
      </c>
      <c r="G121" s="23">
        <f>G123+G124+G125</f>
        <v>60412.7</v>
      </c>
      <c r="H121" s="23">
        <f>H123+H124+H125</f>
        <v>48017.748169999999</v>
      </c>
      <c r="I121" s="23">
        <f>I123+I124+I125</f>
        <v>48017.748169999999</v>
      </c>
      <c r="J121" s="23">
        <f t="shared" si="9"/>
        <v>11384.751830000001</v>
      </c>
      <c r="K121" s="51">
        <f t="shared" si="10"/>
        <v>0.80834557754303271</v>
      </c>
    </row>
    <row r="122" spans="1:11" s="4" customFormat="1" ht="47.45" customHeight="1" x14ac:dyDescent="0.2">
      <c r="A122" s="22" t="s">
        <v>6</v>
      </c>
      <c r="B122" s="22"/>
      <c r="C122" s="22"/>
      <c r="D122" s="22"/>
      <c r="E122" s="25"/>
      <c r="F122" s="25"/>
      <c r="G122" s="25"/>
      <c r="H122" s="25"/>
      <c r="I122" s="25"/>
      <c r="J122" s="20"/>
      <c r="K122" s="51"/>
    </row>
    <row r="123" spans="1:11" s="8" customFormat="1" ht="73.150000000000006" customHeight="1" x14ac:dyDescent="0.2">
      <c r="A123" s="30" t="s">
        <v>38</v>
      </c>
      <c r="B123" s="22" t="s">
        <v>169</v>
      </c>
      <c r="C123" s="30" t="s">
        <v>188</v>
      </c>
      <c r="D123" s="30" t="s">
        <v>218</v>
      </c>
      <c r="E123" s="20">
        <v>55412.7</v>
      </c>
      <c r="F123" s="20">
        <v>55412.7</v>
      </c>
      <c r="G123" s="20">
        <v>55412.7</v>
      </c>
      <c r="H123" s="20">
        <f>55412.7-11379.71</f>
        <v>44032.99</v>
      </c>
      <c r="I123" s="20">
        <f>55412.7-11379.71</f>
        <v>44032.99</v>
      </c>
      <c r="J123" s="20">
        <f t="shared" si="9"/>
        <v>11379.71</v>
      </c>
      <c r="K123" s="51">
        <f t="shared" si="10"/>
        <v>0.79463714996742629</v>
      </c>
    </row>
    <row r="124" spans="1:11" s="9" customFormat="1" ht="62.45" customHeight="1" x14ac:dyDescent="0.2">
      <c r="A124" s="30" t="s">
        <v>135</v>
      </c>
      <c r="B124" s="22" t="s">
        <v>169</v>
      </c>
      <c r="C124" s="30" t="s">
        <v>188</v>
      </c>
      <c r="D124" s="30" t="s">
        <v>218</v>
      </c>
      <c r="E124" s="20">
        <f>5000-1010.2</f>
        <v>3989.8</v>
      </c>
      <c r="F124" s="20">
        <f>5000-1010.2</f>
        <v>3989.8</v>
      </c>
      <c r="G124" s="20">
        <v>5000</v>
      </c>
      <c r="H124" s="20">
        <f>3850.2+134.55817</f>
        <v>3984.7581699999996</v>
      </c>
      <c r="I124" s="20">
        <f>3850.2+134.55817</f>
        <v>3984.7581699999996</v>
      </c>
      <c r="J124" s="20">
        <f t="shared" si="9"/>
        <v>5.0418300000005729</v>
      </c>
      <c r="K124" s="51">
        <f t="shared" si="10"/>
        <v>0.99873632011629643</v>
      </c>
    </row>
    <row r="125" spans="1:11" s="9" customFormat="1" ht="61.5" customHeight="1" x14ac:dyDescent="0.2">
      <c r="A125" s="30" t="s">
        <v>39</v>
      </c>
      <c r="B125" s="30"/>
      <c r="C125" s="30"/>
      <c r="D125" s="30"/>
      <c r="E125" s="20"/>
      <c r="F125" s="20"/>
      <c r="G125" s="20"/>
      <c r="H125" s="20"/>
      <c r="I125" s="20"/>
      <c r="J125" s="20"/>
      <c r="K125" s="51"/>
    </row>
    <row r="126" spans="1:11" s="9" customFormat="1" ht="49.9" customHeight="1" x14ac:dyDescent="0.2">
      <c r="A126" s="24" t="s">
        <v>80</v>
      </c>
      <c r="B126" s="24"/>
      <c r="C126" s="24"/>
      <c r="D126" s="24"/>
      <c r="E126" s="23">
        <f>E128+E130</f>
        <v>99711.8</v>
      </c>
      <c r="F126" s="23">
        <f>F128</f>
        <v>99711.8</v>
      </c>
      <c r="G126" s="23">
        <f>G128</f>
        <v>99711.8</v>
      </c>
      <c r="H126" s="23">
        <f>H128+H130</f>
        <v>99711.8</v>
      </c>
      <c r="I126" s="23">
        <f>I128+I130</f>
        <v>99711.8</v>
      </c>
      <c r="J126" s="23">
        <f t="shared" si="9"/>
        <v>0</v>
      </c>
      <c r="K126" s="51">
        <f t="shared" si="10"/>
        <v>1</v>
      </c>
    </row>
    <row r="127" spans="1:11" s="9" customFormat="1" ht="50.45" customHeight="1" x14ac:dyDescent="0.2">
      <c r="A127" s="22" t="s">
        <v>6</v>
      </c>
      <c r="B127" s="22"/>
      <c r="C127" s="22"/>
      <c r="D127" s="22"/>
      <c r="E127" s="20"/>
      <c r="F127" s="20"/>
      <c r="G127" s="20"/>
      <c r="H127" s="20"/>
      <c r="I127" s="20"/>
      <c r="J127" s="20"/>
      <c r="K127" s="51"/>
    </row>
    <row r="128" spans="1:11" s="9" customFormat="1" ht="33.75" customHeight="1" x14ac:dyDescent="0.2">
      <c r="A128" s="30" t="s">
        <v>40</v>
      </c>
      <c r="B128" s="22" t="s">
        <v>169</v>
      </c>
      <c r="C128" s="30" t="s">
        <v>188</v>
      </c>
      <c r="D128" s="30" t="s">
        <v>218</v>
      </c>
      <c r="E128" s="20">
        <v>981</v>
      </c>
      <c r="F128" s="20">
        <v>99711.8</v>
      </c>
      <c r="G128" s="20">
        <v>99711.8</v>
      </c>
      <c r="H128" s="20">
        <v>981</v>
      </c>
      <c r="I128" s="20">
        <v>981</v>
      </c>
      <c r="J128" s="20">
        <f t="shared" si="9"/>
        <v>0</v>
      </c>
      <c r="K128" s="51">
        <f t="shared" si="10"/>
        <v>1</v>
      </c>
    </row>
    <row r="129" spans="1:11" s="9" customFormat="1" ht="33.75" customHeight="1" x14ac:dyDescent="0.2">
      <c r="A129" s="30" t="s">
        <v>206</v>
      </c>
      <c r="B129" s="22"/>
      <c r="C129" s="30"/>
      <c r="D129" s="30"/>
      <c r="E129" s="20"/>
      <c r="F129" s="20"/>
      <c r="G129" s="20"/>
      <c r="H129" s="20"/>
      <c r="I129" s="20"/>
      <c r="J129" s="20"/>
      <c r="K129" s="51"/>
    </row>
    <row r="130" spans="1:11" s="9" customFormat="1" ht="33.75" customHeight="1" x14ac:dyDescent="0.2">
      <c r="A130" s="30" t="s">
        <v>40</v>
      </c>
      <c r="B130" s="22" t="s">
        <v>169</v>
      </c>
      <c r="C130" s="30" t="s">
        <v>206</v>
      </c>
      <c r="D130" s="30" t="s">
        <v>218</v>
      </c>
      <c r="E130" s="20">
        <v>98730.8</v>
      </c>
      <c r="F130" s="20"/>
      <c r="G130" s="20"/>
      <c r="H130" s="20">
        <v>98730.8</v>
      </c>
      <c r="I130" s="20">
        <v>98730.8</v>
      </c>
      <c r="J130" s="20">
        <f t="shared" ref="J130:J173" si="11">E130-I130</f>
        <v>0</v>
      </c>
      <c r="K130" s="51">
        <f t="shared" ref="K130:K173" si="12">I130/E130</f>
        <v>1</v>
      </c>
    </row>
    <row r="131" spans="1:11" s="9" customFormat="1" ht="57.6" customHeight="1" x14ac:dyDescent="0.2">
      <c r="A131" s="33" t="s">
        <v>81</v>
      </c>
      <c r="B131" s="33"/>
      <c r="C131" s="33"/>
      <c r="D131" s="33"/>
      <c r="E131" s="23">
        <f>E132+E141</f>
        <v>553402.69999999995</v>
      </c>
      <c r="F131" s="23" t="e">
        <f>F132+F141</f>
        <v>#REF!</v>
      </c>
      <c r="G131" s="23" t="e">
        <f>G132+G141</f>
        <v>#REF!</v>
      </c>
      <c r="H131" s="23">
        <f>H132+H141</f>
        <v>548347.97699999996</v>
      </c>
      <c r="I131" s="23">
        <f>I132+I141</f>
        <v>548347.97699999996</v>
      </c>
      <c r="J131" s="23">
        <f t="shared" si="11"/>
        <v>5054.7229999999981</v>
      </c>
      <c r="K131" s="51">
        <f t="shared" si="12"/>
        <v>0.99086610347220927</v>
      </c>
    </row>
    <row r="132" spans="1:11" s="9" customFormat="1" ht="39.6" customHeight="1" x14ac:dyDescent="0.2">
      <c r="A132" s="34" t="s">
        <v>201</v>
      </c>
      <c r="B132" s="34"/>
      <c r="C132" s="34"/>
      <c r="D132" s="34"/>
      <c r="E132" s="35">
        <f>E133+E134+E135+E136+E137+E138+E139+E140</f>
        <v>548402.69999999995</v>
      </c>
      <c r="F132" s="35" t="e">
        <f>#REF!+F133+#REF!+F134+F135+#REF!+F136+F137+F138+#REF!+#REF!+#REF!+#REF!+#REF!+F139+F140+#REF!</f>
        <v>#REF!</v>
      </c>
      <c r="G132" s="35" t="e">
        <f>#REF!+G133+#REF!+G134+G135+#REF!+G136+G137+G138+#REF!+#REF!+#REF!+#REF!+#REF!+G139+G140+#REF!</f>
        <v>#REF!</v>
      </c>
      <c r="H132" s="35">
        <f>H133+H134+H135+H136+H137+H138+H139+H140</f>
        <v>548347.97699999996</v>
      </c>
      <c r="I132" s="35">
        <f>I133+I134+I135+I136+I137+I138+I139+I140</f>
        <v>548347.97699999996</v>
      </c>
      <c r="J132" s="20">
        <f t="shared" si="11"/>
        <v>54.722999999998137</v>
      </c>
      <c r="K132" s="51">
        <f t="shared" si="12"/>
        <v>0.99990021383920979</v>
      </c>
    </row>
    <row r="133" spans="1:11" s="9" customFormat="1" ht="50.25" customHeight="1" x14ac:dyDescent="0.2">
      <c r="A133" s="34" t="s">
        <v>119</v>
      </c>
      <c r="B133" s="34" t="s">
        <v>173</v>
      </c>
      <c r="C133" s="34" t="s">
        <v>202</v>
      </c>
      <c r="D133" s="34" t="s">
        <v>222</v>
      </c>
      <c r="E133" s="35">
        <v>154943.6</v>
      </c>
      <c r="F133" s="35">
        <v>154943.6</v>
      </c>
      <c r="G133" s="35">
        <v>154943.6</v>
      </c>
      <c r="H133" s="35">
        <v>154943.6</v>
      </c>
      <c r="I133" s="35">
        <v>154943.6</v>
      </c>
      <c r="J133" s="20">
        <f t="shared" si="11"/>
        <v>0</v>
      </c>
      <c r="K133" s="51">
        <f t="shared" si="12"/>
        <v>1</v>
      </c>
    </row>
    <row r="134" spans="1:11" s="9" customFormat="1" ht="61.15" customHeight="1" x14ac:dyDescent="0.2">
      <c r="A134" s="34" t="s">
        <v>120</v>
      </c>
      <c r="B134" s="34" t="s">
        <v>173</v>
      </c>
      <c r="C134" s="34" t="s">
        <v>202</v>
      </c>
      <c r="D134" s="34" t="s">
        <v>222</v>
      </c>
      <c r="E134" s="35">
        <v>55985.7</v>
      </c>
      <c r="F134" s="35">
        <v>55985.7</v>
      </c>
      <c r="G134" s="35">
        <v>55985.7</v>
      </c>
      <c r="H134" s="35">
        <v>55985.7</v>
      </c>
      <c r="I134" s="35">
        <v>55985.7</v>
      </c>
      <c r="J134" s="20">
        <f t="shared" si="11"/>
        <v>0</v>
      </c>
      <c r="K134" s="51">
        <f t="shared" si="12"/>
        <v>1</v>
      </c>
    </row>
    <row r="135" spans="1:11" s="9" customFormat="1" ht="41.25" customHeight="1" x14ac:dyDescent="0.2">
      <c r="A135" s="34" t="s">
        <v>121</v>
      </c>
      <c r="B135" s="34" t="s">
        <v>173</v>
      </c>
      <c r="C135" s="34" t="s">
        <v>202</v>
      </c>
      <c r="D135" s="34" t="s">
        <v>222</v>
      </c>
      <c r="E135" s="35">
        <v>204686.9</v>
      </c>
      <c r="F135" s="35">
        <v>204686.9</v>
      </c>
      <c r="G135" s="35">
        <v>204686.9</v>
      </c>
      <c r="H135" s="35">
        <v>204686.9</v>
      </c>
      <c r="I135" s="35">
        <v>204686.9</v>
      </c>
      <c r="J135" s="20">
        <f t="shared" si="11"/>
        <v>0</v>
      </c>
      <c r="K135" s="51">
        <f t="shared" si="12"/>
        <v>1</v>
      </c>
    </row>
    <row r="136" spans="1:11" s="9" customFormat="1" ht="58.9" customHeight="1" x14ac:dyDescent="0.2">
      <c r="A136" s="34" t="s">
        <v>122</v>
      </c>
      <c r="B136" s="34" t="s">
        <v>173</v>
      </c>
      <c r="C136" s="34" t="s">
        <v>202</v>
      </c>
      <c r="D136" s="34" t="s">
        <v>222</v>
      </c>
      <c r="E136" s="35">
        <v>80233.5</v>
      </c>
      <c r="F136" s="35">
        <v>80233.5</v>
      </c>
      <c r="G136" s="35">
        <v>80233.5</v>
      </c>
      <c r="H136" s="35">
        <v>80233.5</v>
      </c>
      <c r="I136" s="35">
        <v>80233.5</v>
      </c>
      <c r="J136" s="20">
        <f t="shared" si="11"/>
        <v>0</v>
      </c>
      <c r="K136" s="51">
        <f t="shared" si="12"/>
        <v>1</v>
      </c>
    </row>
    <row r="137" spans="1:11" s="9" customFormat="1" ht="64.900000000000006" customHeight="1" x14ac:dyDescent="0.2">
      <c r="A137" s="34" t="s">
        <v>123</v>
      </c>
      <c r="B137" s="34" t="s">
        <v>173</v>
      </c>
      <c r="C137" s="34" t="s">
        <v>202</v>
      </c>
      <c r="D137" s="34" t="s">
        <v>222</v>
      </c>
      <c r="E137" s="35">
        <v>4315.8999999999996</v>
      </c>
      <c r="F137" s="35">
        <v>4315.8999999999996</v>
      </c>
      <c r="G137" s="35">
        <v>4315.8999999999996</v>
      </c>
      <c r="H137" s="35">
        <v>4315.8999999999996</v>
      </c>
      <c r="I137" s="35">
        <v>4315.8999999999996</v>
      </c>
      <c r="J137" s="20">
        <f t="shared" si="11"/>
        <v>0</v>
      </c>
      <c r="K137" s="51">
        <f t="shared" si="12"/>
        <v>1</v>
      </c>
    </row>
    <row r="138" spans="1:11" s="9" customFormat="1" ht="46.9" customHeight="1" x14ac:dyDescent="0.2">
      <c r="A138" s="34" t="s">
        <v>124</v>
      </c>
      <c r="B138" s="34" t="s">
        <v>173</v>
      </c>
      <c r="C138" s="34" t="s">
        <v>202</v>
      </c>
      <c r="D138" s="34" t="s">
        <v>222</v>
      </c>
      <c r="E138" s="35">
        <v>41153.5</v>
      </c>
      <c r="F138" s="35">
        <v>41153.5</v>
      </c>
      <c r="G138" s="35">
        <v>41153.5</v>
      </c>
      <c r="H138" s="35">
        <f>40971.5+182.044</f>
        <v>41153.544000000002</v>
      </c>
      <c r="I138" s="35">
        <f>40971.5+182.044</f>
        <v>41153.544000000002</v>
      </c>
      <c r="J138" s="20">
        <f t="shared" si="11"/>
        <v>-4.4000000001688022E-2</v>
      </c>
      <c r="K138" s="51">
        <f t="shared" si="12"/>
        <v>1.0000010691678716</v>
      </c>
    </row>
    <row r="139" spans="1:11" s="9" customFormat="1" ht="67.900000000000006" customHeight="1" x14ac:dyDescent="0.2">
      <c r="A139" s="34" t="s">
        <v>125</v>
      </c>
      <c r="B139" s="34" t="s">
        <v>173</v>
      </c>
      <c r="C139" s="34" t="s">
        <v>202</v>
      </c>
      <c r="D139" s="34" t="s">
        <v>222</v>
      </c>
      <c r="E139" s="35">
        <v>2184.1</v>
      </c>
      <c r="F139" s="35">
        <v>2184.1</v>
      </c>
      <c r="G139" s="35">
        <v>2184.1</v>
      </c>
      <c r="H139" s="20">
        <v>2129.3330000000001</v>
      </c>
      <c r="I139" s="20">
        <v>2129.3330000000001</v>
      </c>
      <c r="J139" s="20">
        <f t="shared" si="11"/>
        <v>54.766999999999825</v>
      </c>
      <c r="K139" s="51">
        <f t="shared" si="12"/>
        <v>0.97492468293576307</v>
      </c>
    </row>
    <row r="140" spans="1:11" s="9" customFormat="1" ht="52.15" customHeight="1" x14ac:dyDescent="0.2">
      <c r="A140" s="34" t="s">
        <v>126</v>
      </c>
      <c r="B140" s="34" t="s">
        <v>173</v>
      </c>
      <c r="C140" s="34" t="s">
        <v>202</v>
      </c>
      <c r="D140" s="34" t="s">
        <v>222</v>
      </c>
      <c r="E140" s="35">
        <v>4899.5</v>
      </c>
      <c r="F140" s="35">
        <v>4899.5</v>
      </c>
      <c r="G140" s="35">
        <v>4899.5</v>
      </c>
      <c r="H140" s="35">
        <v>4899.5</v>
      </c>
      <c r="I140" s="35">
        <v>4899.5</v>
      </c>
      <c r="J140" s="20">
        <f t="shared" si="11"/>
        <v>0</v>
      </c>
      <c r="K140" s="51">
        <f t="shared" si="12"/>
        <v>1</v>
      </c>
    </row>
    <row r="141" spans="1:11" s="9" customFormat="1" ht="23.45" customHeight="1" x14ac:dyDescent="0.2">
      <c r="A141" s="34" t="s">
        <v>146</v>
      </c>
      <c r="B141" s="34"/>
      <c r="C141" s="34"/>
      <c r="D141" s="34"/>
      <c r="E141" s="35">
        <f>E142</f>
        <v>5000</v>
      </c>
      <c r="F141" s="35">
        <f>F142</f>
        <v>5000</v>
      </c>
      <c r="G141" s="35">
        <f>G142</f>
        <v>5000</v>
      </c>
      <c r="H141" s="35">
        <f>H142</f>
        <v>0</v>
      </c>
      <c r="I141" s="35">
        <f>I142</f>
        <v>0</v>
      </c>
      <c r="J141" s="20">
        <f t="shared" si="11"/>
        <v>5000</v>
      </c>
      <c r="K141" s="51">
        <f t="shared" si="12"/>
        <v>0</v>
      </c>
    </row>
    <row r="142" spans="1:11" s="9" customFormat="1" ht="55.9" customHeight="1" x14ac:dyDescent="0.2">
      <c r="A142" s="34" t="s">
        <v>147</v>
      </c>
      <c r="B142" s="34" t="s">
        <v>173</v>
      </c>
      <c r="C142" s="34" t="s">
        <v>203</v>
      </c>
      <c r="D142" s="34" t="s">
        <v>222</v>
      </c>
      <c r="E142" s="35">
        <v>5000</v>
      </c>
      <c r="F142" s="35">
        <v>5000</v>
      </c>
      <c r="G142" s="35">
        <v>5000</v>
      </c>
      <c r="H142" s="35">
        <v>0</v>
      </c>
      <c r="I142" s="35">
        <v>0</v>
      </c>
      <c r="J142" s="20">
        <f t="shared" si="11"/>
        <v>5000</v>
      </c>
      <c r="K142" s="51">
        <f t="shared" si="12"/>
        <v>0</v>
      </c>
    </row>
    <row r="143" spans="1:11" s="9" customFormat="1" ht="60.6" customHeight="1" x14ac:dyDescent="0.2">
      <c r="A143" s="36" t="s">
        <v>82</v>
      </c>
      <c r="B143" s="36"/>
      <c r="C143" s="36"/>
      <c r="D143" s="36"/>
      <c r="E143" s="23">
        <f>E146+E147+E155+E156</f>
        <v>53111</v>
      </c>
      <c r="F143" s="23">
        <f>F146+F147+F155+F156</f>
        <v>53111</v>
      </c>
      <c r="G143" s="23">
        <f>G146+G147+G155+G156</f>
        <v>53111</v>
      </c>
      <c r="H143" s="23">
        <f>H146+H147+H155+H156</f>
        <v>8000</v>
      </c>
      <c r="I143" s="23">
        <f>I146+I147+I155+I156</f>
        <v>8000</v>
      </c>
      <c r="J143" s="23">
        <f t="shared" si="11"/>
        <v>45111</v>
      </c>
      <c r="K143" s="51">
        <f t="shared" si="12"/>
        <v>0.15062793018395437</v>
      </c>
    </row>
    <row r="144" spans="1:11" s="9" customFormat="1" ht="48.75" customHeight="1" x14ac:dyDescent="0.2">
      <c r="A144" s="32" t="s">
        <v>20</v>
      </c>
      <c r="B144" s="32"/>
      <c r="C144" s="32"/>
      <c r="D144" s="32"/>
      <c r="E144" s="23"/>
      <c r="F144" s="23"/>
      <c r="G144" s="23"/>
      <c r="H144" s="23"/>
      <c r="I144" s="23"/>
      <c r="J144" s="20"/>
      <c r="K144" s="51"/>
    </row>
    <row r="145" spans="1:11" s="9" customFormat="1" ht="46.15" customHeight="1" x14ac:dyDescent="0.2">
      <c r="A145" s="37" t="s">
        <v>136</v>
      </c>
      <c r="B145" s="37"/>
      <c r="C145" s="37"/>
      <c r="D145" s="37"/>
      <c r="E145" s="38"/>
      <c r="F145" s="38"/>
      <c r="G145" s="38"/>
      <c r="H145" s="20">
        <v>0</v>
      </c>
      <c r="I145" s="20">
        <v>0</v>
      </c>
      <c r="J145" s="20">
        <f t="shared" si="11"/>
        <v>0</v>
      </c>
      <c r="K145" s="51"/>
    </row>
    <row r="146" spans="1:11" s="9" customFormat="1" ht="58.15" customHeight="1" x14ac:dyDescent="0.2">
      <c r="A146" s="26" t="s">
        <v>142</v>
      </c>
      <c r="B146" s="26" t="s">
        <v>174</v>
      </c>
      <c r="C146" s="26" t="s">
        <v>204</v>
      </c>
      <c r="D146" s="26"/>
      <c r="E146" s="38">
        <v>26111</v>
      </c>
      <c r="F146" s="38">
        <v>26111</v>
      </c>
      <c r="G146" s="38">
        <v>26111</v>
      </c>
      <c r="H146" s="20">
        <v>0</v>
      </c>
      <c r="I146" s="20">
        <v>0</v>
      </c>
      <c r="J146" s="20">
        <f t="shared" si="11"/>
        <v>26111</v>
      </c>
      <c r="K146" s="51">
        <f t="shared" si="12"/>
        <v>0</v>
      </c>
    </row>
    <row r="147" spans="1:11" s="9" customFormat="1" ht="34.5" customHeight="1" x14ac:dyDescent="0.2">
      <c r="A147" s="26" t="s">
        <v>143</v>
      </c>
      <c r="B147" s="26" t="s">
        <v>174</v>
      </c>
      <c r="C147" s="26" t="s">
        <v>204</v>
      </c>
      <c r="D147" s="26"/>
      <c r="E147" s="38">
        <v>8000</v>
      </c>
      <c r="F147" s="38">
        <v>8000</v>
      </c>
      <c r="G147" s="38">
        <v>8000</v>
      </c>
      <c r="H147" s="38">
        <v>8000</v>
      </c>
      <c r="I147" s="38">
        <v>8000</v>
      </c>
      <c r="J147" s="20">
        <f t="shared" si="11"/>
        <v>0</v>
      </c>
      <c r="K147" s="51">
        <f t="shared" si="12"/>
        <v>1</v>
      </c>
    </row>
    <row r="148" spans="1:11" s="9" customFormat="1" ht="27" customHeight="1" x14ac:dyDescent="0.2">
      <c r="A148" s="26" t="s">
        <v>19</v>
      </c>
      <c r="B148" s="26"/>
      <c r="C148" s="26"/>
      <c r="D148" s="26"/>
      <c r="E148" s="38"/>
      <c r="F148" s="38"/>
      <c r="G148" s="38"/>
      <c r="H148" s="38"/>
      <c r="I148" s="38"/>
      <c r="J148" s="20">
        <f t="shared" si="11"/>
        <v>0</v>
      </c>
      <c r="K148" s="51"/>
    </row>
    <row r="149" spans="1:11" s="9" customFormat="1" ht="42" customHeight="1" x14ac:dyDescent="0.2">
      <c r="A149" s="26" t="s">
        <v>83</v>
      </c>
      <c r="B149" s="26"/>
      <c r="C149" s="26"/>
      <c r="D149" s="26"/>
      <c r="E149" s="38"/>
      <c r="F149" s="38"/>
      <c r="G149" s="38"/>
      <c r="H149" s="20"/>
      <c r="I149" s="20"/>
      <c r="J149" s="20">
        <f t="shared" si="11"/>
        <v>0</v>
      </c>
      <c r="K149" s="51"/>
    </row>
    <row r="150" spans="1:11" s="9" customFormat="1" ht="51" customHeight="1" x14ac:dyDescent="0.2">
      <c r="A150" s="26" t="s">
        <v>84</v>
      </c>
      <c r="B150" s="26"/>
      <c r="C150" s="26"/>
      <c r="D150" s="26"/>
      <c r="E150" s="38"/>
      <c r="F150" s="38"/>
      <c r="G150" s="38"/>
      <c r="H150" s="20"/>
      <c r="I150" s="20"/>
      <c r="J150" s="20">
        <f t="shared" si="11"/>
        <v>0</v>
      </c>
      <c r="K150" s="51"/>
    </row>
    <row r="151" spans="1:11" s="9" customFormat="1" ht="72.599999999999994" customHeight="1" x14ac:dyDescent="0.2">
      <c r="A151" s="26" t="s">
        <v>85</v>
      </c>
      <c r="B151" s="26"/>
      <c r="C151" s="26"/>
      <c r="D151" s="26"/>
      <c r="E151" s="38"/>
      <c r="F151" s="38"/>
      <c r="G151" s="38"/>
      <c r="H151" s="20"/>
      <c r="I151" s="20"/>
      <c r="J151" s="20">
        <f t="shared" si="11"/>
        <v>0</v>
      </c>
      <c r="K151" s="51"/>
    </row>
    <row r="152" spans="1:11" s="9" customFormat="1" ht="31.5" customHeight="1" x14ac:dyDescent="0.2">
      <c r="A152" s="26" t="s">
        <v>86</v>
      </c>
      <c r="B152" s="26"/>
      <c r="C152" s="26"/>
      <c r="D152" s="26"/>
      <c r="E152" s="38"/>
      <c r="F152" s="38"/>
      <c r="G152" s="38"/>
      <c r="H152" s="20"/>
      <c r="I152" s="20"/>
      <c r="J152" s="20">
        <f t="shared" si="11"/>
        <v>0</v>
      </c>
      <c r="K152" s="51"/>
    </row>
    <row r="153" spans="1:11" s="9" customFormat="1" ht="24.75" customHeight="1" x14ac:dyDescent="0.2">
      <c r="A153" s="39" t="s">
        <v>87</v>
      </c>
      <c r="B153" s="39"/>
      <c r="C153" s="39"/>
      <c r="D153" s="39"/>
      <c r="E153" s="38"/>
      <c r="F153" s="38"/>
      <c r="G153" s="38"/>
      <c r="H153" s="20">
        <v>0</v>
      </c>
      <c r="I153" s="20">
        <v>0</v>
      </c>
      <c r="J153" s="20">
        <f t="shared" si="11"/>
        <v>0</v>
      </c>
      <c r="K153" s="51"/>
    </row>
    <row r="154" spans="1:11" s="9" customFormat="1" ht="25.5" customHeight="1" x14ac:dyDescent="0.2">
      <c r="A154" s="26" t="s">
        <v>19</v>
      </c>
      <c r="B154" s="26"/>
      <c r="C154" s="26"/>
      <c r="D154" s="26"/>
      <c r="E154" s="38"/>
      <c r="F154" s="38"/>
      <c r="G154" s="38"/>
      <c r="H154" s="20">
        <v>0</v>
      </c>
      <c r="I154" s="20">
        <v>0</v>
      </c>
      <c r="J154" s="20">
        <f t="shared" si="11"/>
        <v>0</v>
      </c>
      <c r="K154" s="51"/>
    </row>
    <row r="155" spans="1:11" s="9" customFormat="1" ht="34.15" customHeight="1" x14ac:dyDescent="0.2">
      <c r="A155" s="26" t="s">
        <v>144</v>
      </c>
      <c r="B155" s="26" t="s">
        <v>174</v>
      </c>
      <c r="C155" s="26" t="s">
        <v>205</v>
      </c>
      <c r="D155" s="26"/>
      <c r="E155" s="38">
        <v>15000</v>
      </c>
      <c r="F155" s="38">
        <v>15000</v>
      </c>
      <c r="G155" s="38">
        <v>15000</v>
      </c>
      <c r="H155" s="20">
        <v>0</v>
      </c>
      <c r="I155" s="20">
        <v>0</v>
      </c>
      <c r="J155" s="20">
        <f t="shared" si="11"/>
        <v>15000</v>
      </c>
      <c r="K155" s="51">
        <f t="shared" si="12"/>
        <v>0</v>
      </c>
    </row>
    <row r="156" spans="1:11" s="9" customFormat="1" ht="32.25" customHeight="1" x14ac:dyDescent="0.2">
      <c r="A156" s="26" t="s">
        <v>137</v>
      </c>
      <c r="B156" s="26" t="s">
        <v>174</v>
      </c>
      <c r="C156" s="26" t="s">
        <v>205</v>
      </c>
      <c r="D156" s="26"/>
      <c r="E156" s="38">
        <v>4000</v>
      </c>
      <c r="F156" s="38">
        <v>4000</v>
      </c>
      <c r="G156" s="38">
        <v>4000</v>
      </c>
      <c r="H156" s="20">
        <v>0</v>
      </c>
      <c r="I156" s="20">
        <v>0</v>
      </c>
      <c r="J156" s="20">
        <f t="shared" si="11"/>
        <v>4000</v>
      </c>
      <c r="K156" s="51">
        <f t="shared" si="12"/>
        <v>0</v>
      </c>
    </row>
    <row r="157" spans="1:11" s="9" customFormat="1" ht="32.25" customHeight="1" x14ac:dyDescent="0.2">
      <c r="A157" s="26" t="s">
        <v>88</v>
      </c>
      <c r="B157" s="26"/>
      <c r="C157" s="26"/>
      <c r="D157" s="26"/>
      <c r="E157" s="38"/>
      <c r="F157" s="38"/>
      <c r="G157" s="38"/>
      <c r="H157" s="20">
        <v>0</v>
      </c>
      <c r="I157" s="20">
        <v>0</v>
      </c>
      <c r="J157" s="20">
        <f t="shared" si="11"/>
        <v>0</v>
      </c>
      <c r="K157" s="51"/>
    </row>
    <row r="158" spans="1:11" s="9" customFormat="1" ht="93" customHeight="1" x14ac:dyDescent="0.2">
      <c r="A158" s="26" t="s">
        <v>89</v>
      </c>
      <c r="B158" s="26"/>
      <c r="C158" s="26"/>
      <c r="D158" s="26"/>
      <c r="E158" s="38"/>
      <c r="F158" s="38"/>
      <c r="G158" s="38"/>
      <c r="H158" s="20">
        <v>0</v>
      </c>
      <c r="I158" s="20">
        <v>0</v>
      </c>
      <c r="J158" s="20">
        <f t="shared" si="11"/>
        <v>0</v>
      </c>
      <c r="K158" s="51"/>
    </row>
    <row r="159" spans="1:11" s="9" customFormat="1" ht="61.5" customHeight="1" x14ac:dyDescent="0.2">
      <c r="A159" s="26" t="s">
        <v>90</v>
      </c>
      <c r="B159" s="26"/>
      <c r="C159" s="26"/>
      <c r="D159" s="26"/>
      <c r="E159" s="38"/>
      <c r="F159" s="38"/>
      <c r="G159" s="38"/>
      <c r="H159" s="20">
        <v>0</v>
      </c>
      <c r="I159" s="20">
        <v>0</v>
      </c>
      <c r="J159" s="20">
        <f t="shared" si="11"/>
        <v>0</v>
      </c>
      <c r="K159" s="51"/>
    </row>
    <row r="160" spans="1:11" s="9" customFormat="1" ht="52.5" customHeight="1" x14ac:dyDescent="0.2">
      <c r="A160" s="26" t="s">
        <v>91</v>
      </c>
      <c r="B160" s="26"/>
      <c r="C160" s="26"/>
      <c r="D160" s="26"/>
      <c r="E160" s="38"/>
      <c r="F160" s="38"/>
      <c r="G160" s="38"/>
      <c r="H160" s="20">
        <v>0</v>
      </c>
      <c r="I160" s="20">
        <v>0</v>
      </c>
      <c r="J160" s="20">
        <f t="shared" si="11"/>
        <v>0</v>
      </c>
      <c r="K160" s="51"/>
    </row>
    <row r="161" spans="1:11" s="9" customFormat="1" ht="32.25" customHeight="1" x14ac:dyDescent="0.2">
      <c r="A161" s="26" t="s">
        <v>92</v>
      </c>
      <c r="B161" s="26"/>
      <c r="C161" s="26"/>
      <c r="D161" s="26"/>
      <c r="E161" s="38"/>
      <c r="F161" s="38"/>
      <c r="G161" s="38"/>
      <c r="H161" s="20">
        <v>0</v>
      </c>
      <c r="I161" s="20">
        <v>0</v>
      </c>
      <c r="J161" s="20">
        <f t="shared" si="11"/>
        <v>0</v>
      </c>
      <c r="K161" s="51"/>
    </row>
    <row r="162" spans="1:11" s="9" customFormat="1" ht="87" customHeight="1" x14ac:dyDescent="0.2">
      <c r="A162" s="31" t="s">
        <v>93</v>
      </c>
      <c r="B162" s="31"/>
      <c r="C162" s="31"/>
      <c r="D162" s="31"/>
      <c r="E162" s="40">
        <f>E163+E164+E165+E166+E167</f>
        <v>170339.6</v>
      </c>
      <c r="F162" s="40">
        <f>F163+F164+F165+F166+F167</f>
        <v>170339.6</v>
      </c>
      <c r="G162" s="40">
        <f>G163+G164+G165+G166+G167</f>
        <v>170339.6</v>
      </c>
      <c r="H162" s="40">
        <f>H163+H164+H165+H166+H167</f>
        <v>167131.80000000002</v>
      </c>
      <c r="I162" s="40">
        <f>I163+I164+I165+I166+I167</f>
        <v>167071.1</v>
      </c>
      <c r="J162" s="23">
        <f t="shared" si="11"/>
        <v>3268.5</v>
      </c>
      <c r="K162" s="51">
        <f t="shared" si="12"/>
        <v>0.980811860542117</v>
      </c>
    </row>
    <row r="163" spans="1:11" s="9" customFormat="1" ht="62.45" customHeight="1" x14ac:dyDescent="0.2">
      <c r="A163" s="30" t="s">
        <v>53</v>
      </c>
      <c r="B163" s="22" t="s">
        <v>169</v>
      </c>
      <c r="C163" s="30" t="s">
        <v>185</v>
      </c>
      <c r="D163" s="30" t="s">
        <v>217</v>
      </c>
      <c r="E163" s="38">
        <v>94300.800000000003</v>
      </c>
      <c r="F163" s="38">
        <v>94300.800000000003</v>
      </c>
      <c r="G163" s="38">
        <v>94300.800000000003</v>
      </c>
      <c r="H163" s="38">
        <v>94300.800000000003</v>
      </c>
      <c r="I163" s="38">
        <v>94300.800000000003</v>
      </c>
      <c r="J163" s="20">
        <f t="shared" si="11"/>
        <v>0</v>
      </c>
      <c r="K163" s="51">
        <f t="shared" si="12"/>
        <v>1</v>
      </c>
    </row>
    <row r="164" spans="1:11" s="9" customFormat="1" ht="60" customHeight="1" x14ac:dyDescent="0.2">
      <c r="A164" s="30" t="s">
        <v>138</v>
      </c>
      <c r="B164" s="22" t="s">
        <v>169</v>
      </c>
      <c r="C164" s="30" t="s">
        <v>207</v>
      </c>
      <c r="D164" s="30" t="s">
        <v>217</v>
      </c>
      <c r="E164" s="38">
        <v>45008.7</v>
      </c>
      <c r="F164" s="38">
        <v>45008.7</v>
      </c>
      <c r="G164" s="38">
        <v>45008.7</v>
      </c>
      <c r="H164" s="38">
        <v>44600.9</v>
      </c>
      <c r="I164" s="38">
        <f>44600.9-60.7</f>
        <v>44540.200000000004</v>
      </c>
      <c r="J164" s="20">
        <f t="shared" si="11"/>
        <v>468.49999999999272</v>
      </c>
      <c r="K164" s="51">
        <f t="shared" si="12"/>
        <v>0.9895909013146349</v>
      </c>
    </row>
    <row r="165" spans="1:11" s="9" customFormat="1" ht="43.15" customHeight="1" x14ac:dyDescent="0.2">
      <c r="A165" s="49" t="s">
        <v>163</v>
      </c>
      <c r="B165" s="22" t="s">
        <v>169</v>
      </c>
      <c r="C165" s="49" t="s">
        <v>208</v>
      </c>
      <c r="D165" s="49" t="s">
        <v>217</v>
      </c>
      <c r="E165" s="50">
        <v>2800</v>
      </c>
      <c r="F165" s="50">
        <v>2800</v>
      </c>
      <c r="G165" s="50">
        <v>2800</v>
      </c>
      <c r="H165" s="48">
        <v>0</v>
      </c>
      <c r="I165" s="48">
        <v>0</v>
      </c>
      <c r="J165" s="20">
        <f t="shared" si="11"/>
        <v>2800</v>
      </c>
      <c r="K165" s="51">
        <f t="shared" si="12"/>
        <v>0</v>
      </c>
    </row>
    <row r="166" spans="1:11" s="9" customFormat="1" ht="87" customHeight="1" x14ac:dyDescent="0.2">
      <c r="A166" s="30" t="s">
        <v>139</v>
      </c>
      <c r="B166" s="22" t="s">
        <v>169</v>
      </c>
      <c r="C166" s="30" t="s">
        <v>188</v>
      </c>
      <c r="D166" s="30" t="s">
        <v>217</v>
      </c>
      <c r="E166" s="38">
        <v>28230.1</v>
      </c>
      <c r="F166" s="38">
        <v>28230.1</v>
      </c>
      <c r="G166" s="38">
        <v>28230.1</v>
      </c>
      <c r="H166" s="38">
        <f>8230.1+20000</f>
        <v>28230.1</v>
      </c>
      <c r="I166" s="38">
        <f>8230.1+20000</f>
        <v>28230.1</v>
      </c>
      <c r="J166" s="20">
        <f t="shared" si="11"/>
        <v>0</v>
      </c>
      <c r="K166" s="51">
        <f t="shared" si="12"/>
        <v>1</v>
      </c>
    </row>
    <row r="167" spans="1:11" s="9" customFormat="1" ht="58.15" customHeight="1" x14ac:dyDescent="0.2">
      <c r="A167" s="30"/>
      <c r="B167" s="30"/>
      <c r="C167" s="30"/>
      <c r="D167" s="30"/>
      <c r="E167" s="38"/>
      <c r="F167" s="38"/>
      <c r="G167" s="38"/>
      <c r="H167" s="20"/>
      <c r="I167" s="20"/>
      <c r="J167" s="20"/>
      <c r="K167" s="51"/>
    </row>
    <row r="168" spans="1:11" s="9" customFormat="1" ht="66" customHeight="1" x14ac:dyDescent="0.2">
      <c r="A168" s="24" t="s">
        <v>94</v>
      </c>
      <c r="B168" s="24"/>
      <c r="C168" s="24"/>
      <c r="D168" s="24"/>
      <c r="E168" s="23">
        <f>E170</f>
        <v>964922.6</v>
      </c>
      <c r="F168" s="23">
        <f>F170</f>
        <v>964922.6</v>
      </c>
      <c r="G168" s="23">
        <f>G170</f>
        <v>964922.6</v>
      </c>
      <c r="H168" s="23">
        <f>H170</f>
        <v>301169.7</v>
      </c>
      <c r="I168" s="23">
        <f>I170</f>
        <v>301169.7</v>
      </c>
      <c r="J168" s="23">
        <f t="shared" si="11"/>
        <v>663752.89999999991</v>
      </c>
      <c r="K168" s="51">
        <f t="shared" si="12"/>
        <v>0.312117987494541</v>
      </c>
    </row>
    <row r="169" spans="1:11" s="9" customFormat="1" ht="43.5" customHeight="1" x14ac:dyDescent="0.2">
      <c r="A169" s="22" t="s">
        <v>5</v>
      </c>
      <c r="B169" s="22"/>
      <c r="C169" s="22"/>
      <c r="D169" s="22"/>
      <c r="E169" s="20"/>
      <c r="F169" s="20"/>
      <c r="G169" s="20"/>
      <c r="H169" s="20"/>
      <c r="I169" s="41"/>
      <c r="J169" s="20"/>
      <c r="K169" s="51"/>
    </row>
    <row r="170" spans="1:11" s="9" customFormat="1" ht="126.6" customHeight="1" x14ac:dyDescent="0.2">
      <c r="A170" s="22" t="s">
        <v>140</v>
      </c>
      <c r="B170" s="22" t="s">
        <v>172</v>
      </c>
      <c r="C170" s="22" t="s">
        <v>209</v>
      </c>
      <c r="D170" s="22"/>
      <c r="E170" s="20">
        <v>964922.6</v>
      </c>
      <c r="F170" s="20">
        <v>964922.6</v>
      </c>
      <c r="G170" s="20">
        <v>964922.6</v>
      </c>
      <c r="H170" s="20">
        <v>301169.7</v>
      </c>
      <c r="I170" s="20">
        <v>301169.7</v>
      </c>
      <c r="J170" s="20">
        <f t="shared" si="11"/>
        <v>663752.89999999991</v>
      </c>
      <c r="K170" s="51">
        <f t="shared" si="12"/>
        <v>0.312117987494541</v>
      </c>
    </row>
    <row r="171" spans="1:11" s="9" customFormat="1" ht="87" customHeight="1" x14ac:dyDescent="0.2">
      <c r="A171" s="33" t="s">
        <v>95</v>
      </c>
      <c r="B171" s="33"/>
      <c r="C171" s="33"/>
      <c r="D171" s="33"/>
      <c r="E171" s="40">
        <f>E173</f>
        <v>1336.4</v>
      </c>
      <c r="F171" s="40">
        <f>F173</f>
        <v>1336.4</v>
      </c>
      <c r="G171" s="40">
        <f>G173</f>
        <v>1336.4</v>
      </c>
      <c r="H171" s="40">
        <f>H173</f>
        <v>0</v>
      </c>
      <c r="I171" s="40">
        <f>I173</f>
        <v>0</v>
      </c>
      <c r="J171" s="23">
        <f t="shared" si="11"/>
        <v>1336.4</v>
      </c>
      <c r="K171" s="51">
        <f t="shared" si="12"/>
        <v>0</v>
      </c>
    </row>
    <row r="172" spans="1:11" s="9" customFormat="1" ht="44.45" customHeight="1" x14ac:dyDescent="0.2">
      <c r="A172" s="22" t="s">
        <v>6</v>
      </c>
      <c r="B172" s="22"/>
      <c r="C172" s="22"/>
      <c r="D172" s="22"/>
      <c r="E172" s="38"/>
      <c r="F172" s="38"/>
      <c r="G172" s="38"/>
      <c r="H172" s="38"/>
      <c r="I172" s="38"/>
      <c r="J172" s="20"/>
      <c r="K172" s="51"/>
    </row>
    <row r="173" spans="1:11" s="9" customFormat="1" ht="67.150000000000006" customHeight="1" x14ac:dyDescent="0.2">
      <c r="A173" s="26" t="s">
        <v>47</v>
      </c>
      <c r="B173" s="22" t="s">
        <v>169</v>
      </c>
      <c r="C173" s="26" t="s">
        <v>188</v>
      </c>
      <c r="D173" s="56" t="s">
        <v>219</v>
      </c>
      <c r="E173" s="38">
        <v>1336.4</v>
      </c>
      <c r="F173" s="38">
        <v>1336.4</v>
      </c>
      <c r="G173" s="38">
        <v>1336.4</v>
      </c>
      <c r="H173" s="38">
        <v>0</v>
      </c>
      <c r="I173" s="38">
        <v>0</v>
      </c>
      <c r="J173" s="20">
        <f t="shared" si="11"/>
        <v>1336.4</v>
      </c>
      <c r="K173" s="51">
        <f t="shared" si="12"/>
        <v>0</v>
      </c>
    </row>
    <row r="174" spans="1:11" s="9" customFormat="1" ht="63" customHeight="1" x14ac:dyDescent="0.2">
      <c r="A174" s="57" t="s">
        <v>118</v>
      </c>
      <c r="B174" s="58"/>
      <c r="C174" s="58"/>
      <c r="D174" s="58"/>
      <c r="E174" s="58"/>
      <c r="F174" s="58"/>
      <c r="G174" s="58"/>
      <c r="H174" s="58"/>
      <c r="I174" s="58"/>
      <c r="J174" s="58"/>
      <c r="K174" s="51"/>
    </row>
    <row r="175" spans="1:11" s="9" customFormat="1" ht="64.900000000000006" customHeight="1" x14ac:dyDescent="0.2">
      <c r="A175" s="42" t="s">
        <v>71</v>
      </c>
      <c r="B175" s="42"/>
      <c r="C175" s="42"/>
      <c r="D175" s="42"/>
      <c r="E175" s="43">
        <f>SUM(E177:E183)</f>
        <v>92469</v>
      </c>
      <c r="F175" s="43">
        <f>SUM(F177:F183)</f>
        <v>92469</v>
      </c>
      <c r="G175" s="43">
        <f>SUM(G177:G183)</f>
        <v>92469</v>
      </c>
      <c r="H175" s="43">
        <f>SUM(H177:H183)</f>
        <v>69160.046629999997</v>
      </c>
      <c r="I175" s="43">
        <f>SUM(I177:I183)</f>
        <v>69160.046629999997</v>
      </c>
      <c r="J175" s="23">
        <f t="shared" ref="J175:J186" si="13">E175-I175</f>
        <v>23308.953370000003</v>
      </c>
      <c r="K175" s="51">
        <f t="shared" ref="K175:K186" si="14">I175/E175</f>
        <v>0.74792683634515345</v>
      </c>
    </row>
    <row r="176" spans="1:11" s="9" customFormat="1" ht="0.6" customHeight="1" x14ac:dyDescent="0.2">
      <c r="A176" s="26" t="s">
        <v>12</v>
      </c>
      <c r="B176" s="26"/>
      <c r="C176" s="26"/>
      <c r="D176" s="26"/>
      <c r="E176" s="43"/>
      <c r="F176" s="43"/>
      <c r="G176" s="43"/>
      <c r="H176" s="44"/>
      <c r="I176" s="44"/>
      <c r="J176" s="20">
        <f t="shared" si="13"/>
        <v>0</v>
      </c>
      <c r="K176" s="51" t="e">
        <f t="shared" si="14"/>
        <v>#DIV/0!</v>
      </c>
    </row>
    <row r="177" spans="1:11" s="9" customFormat="1" ht="45" customHeight="1" x14ac:dyDescent="0.2">
      <c r="A177" s="45" t="s">
        <v>105</v>
      </c>
      <c r="B177" s="22" t="s">
        <v>169</v>
      </c>
      <c r="C177" s="45" t="s">
        <v>180</v>
      </c>
      <c r="D177" s="45" t="s">
        <v>214</v>
      </c>
      <c r="E177" s="28">
        <v>31782</v>
      </c>
      <c r="F177" s="28">
        <v>31782</v>
      </c>
      <c r="G177" s="28">
        <v>31782</v>
      </c>
      <c r="H177" s="28">
        <v>31782</v>
      </c>
      <c r="I177" s="28">
        <v>31782</v>
      </c>
      <c r="J177" s="20">
        <f t="shared" si="13"/>
        <v>0</v>
      </c>
      <c r="K177" s="51">
        <f t="shared" si="14"/>
        <v>1</v>
      </c>
    </row>
    <row r="178" spans="1:11" s="9" customFormat="1" ht="74.45" customHeight="1" x14ac:dyDescent="0.2">
      <c r="A178" s="26" t="s">
        <v>7</v>
      </c>
      <c r="B178" s="26"/>
      <c r="C178" s="26"/>
      <c r="D178" s="26"/>
      <c r="E178" s="28"/>
      <c r="F178" s="28"/>
      <c r="G178" s="28"/>
      <c r="H178" s="44"/>
      <c r="I178" s="44"/>
      <c r="J178" s="20">
        <f t="shared" si="13"/>
        <v>0</v>
      </c>
      <c r="K178" s="51" t="e">
        <f t="shared" si="14"/>
        <v>#DIV/0!</v>
      </c>
    </row>
    <row r="179" spans="1:11" s="9" customFormat="1" ht="53.25" customHeight="1" x14ac:dyDescent="0.2">
      <c r="A179" s="45"/>
      <c r="B179" s="45"/>
      <c r="C179" s="45"/>
      <c r="D179" s="45"/>
      <c r="E179" s="28"/>
      <c r="F179" s="28"/>
      <c r="G179" s="28"/>
      <c r="H179" s="20"/>
      <c r="I179" s="20"/>
      <c r="J179" s="20">
        <f t="shared" si="13"/>
        <v>0</v>
      </c>
      <c r="K179" s="51" t="e">
        <f t="shared" si="14"/>
        <v>#DIV/0!</v>
      </c>
    </row>
    <row r="180" spans="1:11" s="9" customFormat="1" ht="73.150000000000006" customHeight="1" x14ac:dyDescent="0.2">
      <c r="A180" s="26" t="s">
        <v>48</v>
      </c>
      <c r="B180" s="26"/>
      <c r="C180" s="26"/>
      <c r="D180" s="26"/>
      <c r="E180" s="28"/>
      <c r="F180" s="28"/>
      <c r="G180" s="28"/>
      <c r="H180" s="44"/>
      <c r="I180" s="44"/>
      <c r="J180" s="20">
        <f t="shared" si="13"/>
        <v>0</v>
      </c>
      <c r="K180" s="51" t="e">
        <f t="shared" si="14"/>
        <v>#DIV/0!</v>
      </c>
    </row>
    <row r="181" spans="1:11" s="9" customFormat="1" ht="38.25" customHeight="1" x14ac:dyDescent="0.2">
      <c r="A181" s="46" t="s">
        <v>164</v>
      </c>
      <c r="B181" s="22" t="s">
        <v>169</v>
      </c>
      <c r="C181" s="46" t="s">
        <v>177</v>
      </c>
      <c r="D181" s="46" t="s">
        <v>214</v>
      </c>
      <c r="E181" s="47">
        <v>6594</v>
      </c>
      <c r="F181" s="47">
        <v>6594</v>
      </c>
      <c r="G181" s="47">
        <v>6594</v>
      </c>
      <c r="H181" s="47">
        <f>4692.1</f>
        <v>4692.1000000000004</v>
      </c>
      <c r="I181" s="47">
        <f>4692.1</f>
        <v>4692.1000000000004</v>
      </c>
      <c r="J181" s="20">
        <f t="shared" si="13"/>
        <v>1901.8999999999996</v>
      </c>
      <c r="K181" s="51">
        <f t="shared" si="14"/>
        <v>0.71157112526539279</v>
      </c>
    </row>
    <row r="182" spans="1:11" s="9" customFormat="1" ht="68.45" customHeight="1" x14ac:dyDescent="0.2">
      <c r="A182" s="26" t="s">
        <v>49</v>
      </c>
      <c r="B182" s="26"/>
      <c r="C182" s="26"/>
      <c r="D182" s="26"/>
      <c r="E182" s="28"/>
      <c r="F182" s="28"/>
      <c r="G182" s="28"/>
      <c r="H182" s="44"/>
      <c r="I182" s="44"/>
      <c r="J182" s="20">
        <f t="shared" si="13"/>
        <v>0</v>
      </c>
      <c r="K182" s="51" t="e">
        <f t="shared" si="14"/>
        <v>#DIV/0!</v>
      </c>
    </row>
    <row r="183" spans="1:11" s="9" customFormat="1" ht="43.5" customHeight="1" x14ac:dyDescent="0.2">
      <c r="A183" s="45" t="s">
        <v>220</v>
      </c>
      <c r="B183" s="22" t="s">
        <v>169</v>
      </c>
      <c r="C183" s="45" t="s">
        <v>210</v>
      </c>
      <c r="D183" s="45" t="s">
        <v>214</v>
      </c>
      <c r="E183" s="28">
        <v>54093</v>
      </c>
      <c r="F183" s="28">
        <v>54093</v>
      </c>
      <c r="G183" s="28">
        <v>54093</v>
      </c>
      <c r="H183" s="20">
        <f>21045.4+11640.54663</f>
        <v>32685.946630000002</v>
      </c>
      <c r="I183" s="20">
        <f>21045.4+11640.54663</f>
        <v>32685.946630000002</v>
      </c>
      <c r="J183" s="20">
        <f t="shared" si="13"/>
        <v>21407.053369999998</v>
      </c>
      <c r="K183" s="51">
        <f t="shared" si="14"/>
        <v>0.60425464718170563</v>
      </c>
    </row>
    <row r="184" spans="1:11" s="9" customFormat="1" ht="67.150000000000006" customHeight="1" x14ac:dyDescent="0.2">
      <c r="A184" s="42" t="s">
        <v>96</v>
      </c>
      <c r="B184" s="42"/>
      <c r="C184" s="42"/>
      <c r="D184" s="42"/>
      <c r="E184" s="25">
        <f>E186</f>
        <v>35052.5</v>
      </c>
      <c r="F184" s="25">
        <f>F186</f>
        <v>35052.5</v>
      </c>
      <c r="G184" s="25">
        <f>G186</f>
        <v>35052.5</v>
      </c>
      <c r="H184" s="25">
        <f>H186</f>
        <v>34845.152999999998</v>
      </c>
      <c r="I184" s="25">
        <f>I186</f>
        <v>34845.152999999998</v>
      </c>
      <c r="J184" s="23">
        <f t="shared" si="13"/>
        <v>207.34700000000157</v>
      </c>
      <c r="K184" s="51">
        <f t="shared" si="14"/>
        <v>0.99408467299051417</v>
      </c>
    </row>
    <row r="185" spans="1:11" s="9" customFormat="1" ht="54.6" customHeight="1" x14ac:dyDescent="0.2">
      <c r="A185" s="27" t="s">
        <v>6</v>
      </c>
      <c r="B185" s="27"/>
      <c r="C185" s="27"/>
      <c r="D185" s="27"/>
      <c r="E185" s="25"/>
      <c r="F185" s="25"/>
      <c r="G185" s="25"/>
      <c r="H185" s="20"/>
      <c r="I185" s="20"/>
      <c r="J185" s="20">
        <f t="shared" si="13"/>
        <v>0</v>
      </c>
      <c r="K185" s="51" t="e">
        <f t="shared" si="14"/>
        <v>#DIV/0!</v>
      </c>
    </row>
    <row r="186" spans="1:11" s="9" customFormat="1" ht="63.75" customHeight="1" x14ac:dyDescent="0.2">
      <c r="A186" s="45" t="s">
        <v>50</v>
      </c>
      <c r="B186" s="22" t="s">
        <v>169</v>
      </c>
      <c r="C186" s="45" t="s">
        <v>188</v>
      </c>
      <c r="D186" s="45" t="s">
        <v>218</v>
      </c>
      <c r="E186" s="28">
        <v>35052.5</v>
      </c>
      <c r="F186" s="28">
        <v>35052.5</v>
      </c>
      <c r="G186" s="28">
        <v>35052.5</v>
      </c>
      <c r="H186" s="28">
        <f>35052.5-118.017-89.33</f>
        <v>34845.152999999998</v>
      </c>
      <c r="I186" s="28">
        <f>35052.5-118.017-89.33</f>
        <v>34845.152999999998</v>
      </c>
      <c r="J186" s="20">
        <f t="shared" si="13"/>
        <v>207.34700000000157</v>
      </c>
      <c r="K186" s="51">
        <f t="shared" si="14"/>
        <v>0.99408467299051417</v>
      </c>
    </row>
    <row r="187" spans="1:11" s="9" customFormat="1" ht="90" customHeight="1" x14ac:dyDescent="0.2">
      <c r="A187" s="11" t="s">
        <v>56</v>
      </c>
      <c r="B187" s="53"/>
      <c r="C187" s="53"/>
      <c r="D187" s="53"/>
      <c r="E187" s="15">
        <f>E188+E189+E190</f>
        <v>0</v>
      </c>
      <c r="F187" s="15"/>
      <c r="G187" s="15"/>
      <c r="H187" s="14"/>
      <c r="I187" s="14"/>
      <c r="J187" s="14"/>
      <c r="K187" s="52"/>
    </row>
    <row r="188" spans="1:11" s="9" customFormat="1" ht="63.75" customHeight="1" x14ac:dyDescent="0.2">
      <c r="A188" s="12" t="s">
        <v>53</v>
      </c>
      <c r="B188" s="54"/>
      <c r="C188" s="54"/>
      <c r="D188" s="54"/>
      <c r="E188" s="15"/>
      <c r="F188" s="15"/>
      <c r="G188" s="15"/>
      <c r="H188" s="14"/>
      <c r="I188" s="14"/>
      <c r="J188" s="14"/>
      <c r="K188" s="52"/>
    </row>
    <row r="189" spans="1:11" s="9" customFormat="1" ht="63.75" customHeight="1" x14ac:dyDescent="0.2">
      <c r="A189" s="12" t="s">
        <v>54</v>
      </c>
      <c r="B189" s="54"/>
      <c r="C189" s="54"/>
      <c r="D189" s="54"/>
      <c r="E189" s="15"/>
      <c r="F189" s="15"/>
      <c r="G189" s="15"/>
      <c r="H189" s="14"/>
      <c r="I189" s="14"/>
      <c r="J189" s="14"/>
      <c r="K189" s="52"/>
    </row>
    <row r="190" spans="1:11" s="9" customFormat="1" ht="63.75" customHeight="1" x14ac:dyDescent="0.2">
      <c r="A190" s="12" t="s">
        <v>55</v>
      </c>
      <c r="B190" s="54"/>
      <c r="C190" s="54"/>
      <c r="D190" s="54"/>
      <c r="E190" s="15"/>
      <c r="F190" s="15"/>
      <c r="G190" s="15"/>
      <c r="H190" s="14"/>
      <c r="I190" s="14"/>
      <c r="J190" s="14"/>
      <c r="K190" s="52"/>
    </row>
  </sheetData>
  <sheetProtection selectLockedCells="1" selectUnlockedCells="1"/>
  <autoFilter ref="A6:K190"/>
  <mergeCells count="17">
    <mergeCell ref="K4:K5"/>
    <mergeCell ref="A1:K1"/>
    <mergeCell ref="A2:K2"/>
    <mergeCell ref="A3:K3"/>
    <mergeCell ref="B4:B5"/>
    <mergeCell ref="C4:C5"/>
    <mergeCell ref="A174:J174"/>
    <mergeCell ref="A8:J8"/>
    <mergeCell ref="A4:A5"/>
    <mergeCell ref="E4:E5"/>
    <mergeCell ref="H4:H5"/>
    <mergeCell ref="I4:I5"/>
    <mergeCell ref="F4:F5"/>
    <mergeCell ref="G4:G5"/>
    <mergeCell ref="J4:J5"/>
    <mergeCell ref="D4:D5"/>
    <mergeCell ref="D46:D47"/>
  </mergeCells>
  <pageMargins left="0.19685039370078741" right="0.19685039370078741" top="0.78740157480314965" bottom="0.78740157480314965" header="0.59055118110236227" footer="0.59055118110236227"/>
  <pageSetup paperSize="9" scale="53" fitToHeight="0" orientation="portrait" errors="blank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</vt:lpstr>
      <vt:lpstr>лист!Заголовки_для_печати</vt:lpstr>
      <vt:lpstr>лист!Область_печати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Бусин Алексей Михайлович</dc:creator>
  <cp:lastModifiedBy>Долгопольский Александр Олегович</cp:lastModifiedBy>
  <cp:lastPrinted>2015-01-27T07:57:00Z</cp:lastPrinted>
  <dcterms:created xsi:type="dcterms:W3CDTF">2013-10-04T12:18:12Z</dcterms:created>
  <dcterms:modified xsi:type="dcterms:W3CDTF">2015-01-28T14:25:53Z</dcterms:modified>
</cp:coreProperties>
</file>