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8920" windowHeight="15840"/>
  </bookViews>
  <sheets>
    <sheet name="Развитие транспортной системы" sheetId="4" r:id="rId1"/>
    <sheet name="Остальные ГП" sheetId="6" r:id="rId2"/>
    <sheet name="Приложение 3" sheetId="5" state="hidden" r:id="rId3"/>
  </sheets>
  <definedNames>
    <definedName name="_xlnm._FilterDatabase" localSheetId="1" hidden="1">'Остальные ГП'!$A$5:$AN$73</definedName>
    <definedName name="_xlnm._FilterDatabase" localSheetId="2" hidden="1">'Приложение 3'!$A$9:$Y$37</definedName>
    <definedName name="_xlnm._FilterDatabase" localSheetId="0" hidden="1">'Развитие транспортной системы'!$A$6:$AK$749</definedName>
    <definedName name="_xlnm.Print_Titles" localSheetId="1">'Остальные ГП'!$3:$5</definedName>
    <definedName name="_xlnm.Print_Titles" localSheetId="0">'Развитие транспортной системы'!$3:$6</definedName>
    <definedName name="_xlnm.Print_Area" localSheetId="1">'Остальные ГП'!$A$1:$AM$73</definedName>
    <definedName name="_xlnm.Print_Area" localSheetId="2">'Приложение 3'!$A$1:$X$37</definedName>
    <definedName name="_xlnm.Print_Area" localSheetId="0">'Развитие транспортной системы'!$A$1:$AK$758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73" i="6" l="1"/>
  <c r="AK90" i="4"/>
  <c r="AJ90" i="4"/>
  <c r="AK25" i="4"/>
  <c r="AJ25" i="4"/>
  <c r="AK19" i="4"/>
  <c r="AJ19" i="4"/>
  <c r="AI624" i="4"/>
  <c r="AH70" i="6" l="1"/>
  <c r="AJ70" i="6"/>
  <c r="AK70" i="6"/>
  <c r="AI70" i="6"/>
  <c r="AH58" i="6" l="1"/>
  <c r="AI51" i="6"/>
  <c r="AJ51" i="6"/>
  <c r="AK51" i="6"/>
  <c r="AI52" i="6"/>
  <c r="AI71" i="6" s="1"/>
  <c r="AI757" i="4" s="1"/>
  <c r="AJ52" i="6"/>
  <c r="AJ71" i="6" s="1"/>
  <c r="AJ757" i="4" s="1"/>
  <c r="AK52" i="6"/>
  <c r="AK71" i="6" s="1"/>
  <c r="AK757" i="4" s="1"/>
  <c r="AI53" i="6"/>
  <c r="AI72" i="6" s="1"/>
  <c r="AJ53" i="6"/>
  <c r="AJ72" i="6" s="1"/>
  <c r="AK53" i="6"/>
  <c r="AK72" i="6" s="1"/>
  <c r="AH52" i="6"/>
  <c r="AH53" i="6"/>
  <c r="AH72" i="6" s="1"/>
  <c r="AH51" i="6"/>
  <c r="AH71" i="6" l="1"/>
  <c r="AM73" i="6"/>
  <c r="AL73" i="6"/>
  <c r="AG73" i="6"/>
  <c r="AF73" i="6"/>
  <c r="AE73" i="6"/>
  <c r="AD73" i="6"/>
  <c r="AC73" i="6"/>
  <c r="O73" i="6"/>
  <c r="N73" i="6"/>
  <c r="M73" i="6"/>
  <c r="L73" i="6"/>
  <c r="K73" i="6"/>
  <c r="J73" i="6"/>
  <c r="I73" i="6"/>
  <c r="H73" i="6"/>
  <c r="G73" i="6"/>
  <c r="F73" i="6"/>
  <c r="E73" i="6"/>
  <c r="AM72" i="6"/>
  <c r="AL72" i="6"/>
  <c r="AG72" i="6"/>
  <c r="AF72" i="6"/>
  <c r="AE72" i="6"/>
  <c r="AD72" i="6"/>
  <c r="AC72" i="6"/>
  <c r="O72" i="6"/>
  <c r="N72" i="6"/>
  <c r="M72" i="6"/>
  <c r="L72" i="6"/>
  <c r="K72" i="6"/>
  <c r="J72" i="6"/>
  <c r="I72" i="6"/>
  <c r="H72" i="6"/>
  <c r="G72" i="6"/>
  <c r="F72" i="6"/>
  <c r="E72" i="6"/>
  <c r="AM71" i="6"/>
  <c r="AL71" i="6"/>
  <c r="AG71" i="6"/>
  <c r="AF71" i="6"/>
  <c r="AE71" i="6"/>
  <c r="AD71" i="6"/>
  <c r="AC71" i="6"/>
  <c r="O71" i="6"/>
  <c r="N71" i="6"/>
  <c r="M71" i="6"/>
  <c r="L71" i="6"/>
  <c r="K71" i="6"/>
  <c r="J71" i="6"/>
  <c r="I71" i="6"/>
  <c r="H71" i="6"/>
  <c r="G71" i="6"/>
  <c r="F71" i="6"/>
  <c r="E71" i="6"/>
  <c r="AM70" i="6"/>
  <c r="AL70" i="6"/>
  <c r="AG70" i="6"/>
  <c r="AG68" i="6" s="1"/>
  <c r="AF70" i="6"/>
  <c r="AE70" i="6"/>
  <c r="AD70" i="6"/>
  <c r="AC70" i="6"/>
  <c r="AC68" i="6" s="1"/>
  <c r="O70" i="6"/>
  <c r="N70" i="6"/>
  <c r="M70" i="6"/>
  <c r="L70" i="6"/>
  <c r="K70" i="6"/>
  <c r="J70" i="6"/>
  <c r="I70" i="6"/>
  <c r="H70" i="6"/>
  <c r="G70" i="6"/>
  <c r="F70" i="6"/>
  <c r="E70" i="6"/>
  <c r="AB69" i="6"/>
  <c r="AA69" i="6"/>
  <c r="Z69" i="6"/>
  <c r="Y69" i="6"/>
  <c r="X69" i="6"/>
  <c r="W69" i="6"/>
  <c r="D69" i="6"/>
  <c r="AB67" i="6"/>
  <c r="AA67" i="6"/>
  <c r="Z67" i="6"/>
  <c r="Y67" i="6"/>
  <c r="X67" i="6"/>
  <c r="W67" i="6"/>
  <c r="V67" i="6"/>
  <c r="U67" i="6"/>
  <c r="T67" i="6"/>
  <c r="S67" i="6"/>
  <c r="R67" i="6"/>
  <c r="Q67" i="6"/>
  <c r="D67" i="6"/>
  <c r="AB66" i="6"/>
  <c r="AA66" i="6"/>
  <c r="Z66" i="6"/>
  <c r="Y66" i="6"/>
  <c r="X66" i="6"/>
  <c r="W66" i="6"/>
  <c r="V66" i="6"/>
  <c r="U66" i="6"/>
  <c r="T66" i="6"/>
  <c r="S66" i="6"/>
  <c r="R66" i="6"/>
  <c r="Q66" i="6"/>
  <c r="D66" i="6"/>
  <c r="AB65" i="6"/>
  <c r="AA65" i="6"/>
  <c r="Z65" i="6"/>
  <c r="Y65" i="6"/>
  <c r="X65" i="6"/>
  <c r="W65" i="6"/>
  <c r="V65" i="6"/>
  <c r="U65" i="6"/>
  <c r="T65" i="6"/>
  <c r="S65" i="6"/>
  <c r="R65" i="6"/>
  <c r="Q65" i="6"/>
  <c r="D65" i="6"/>
  <c r="AB64" i="6"/>
  <c r="AA64" i="6"/>
  <c r="Z64" i="6"/>
  <c r="Y64" i="6"/>
  <c r="X64" i="6"/>
  <c r="W64" i="6"/>
  <c r="V64" i="6"/>
  <c r="U64" i="6"/>
  <c r="T64" i="6"/>
  <c r="S64" i="6"/>
  <c r="R64" i="6"/>
  <c r="Q64" i="6"/>
  <c r="D64" i="6"/>
  <c r="AB63" i="6"/>
  <c r="AA63" i="6"/>
  <c r="Z63" i="6"/>
  <c r="Y63" i="6"/>
  <c r="X63" i="6"/>
  <c r="W63" i="6"/>
  <c r="D63" i="6"/>
  <c r="AM62" i="6"/>
  <c r="AL62" i="6"/>
  <c r="AK62" i="6"/>
  <c r="AJ62" i="6"/>
  <c r="AI62" i="6"/>
  <c r="AH62" i="6"/>
  <c r="AG62" i="6"/>
  <c r="AF62" i="6"/>
  <c r="AE62" i="6"/>
  <c r="AD62" i="6"/>
  <c r="AC62" i="6"/>
  <c r="O62" i="6"/>
  <c r="N62" i="6"/>
  <c r="M62" i="6"/>
  <c r="L62" i="6"/>
  <c r="K62" i="6"/>
  <c r="J62" i="6"/>
  <c r="I62" i="6"/>
  <c r="H62" i="6"/>
  <c r="G62" i="6"/>
  <c r="F62" i="6"/>
  <c r="E62" i="6"/>
  <c r="AB60" i="6"/>
  <c r="AA60" i="6"/>
  <c r="Z60" i="6"/>
  <c r="Y60" i="6"/>
  <c r="X60" i="6"/>
  <c r="W60" i="6"/>
  <c r="V60" i="6"/>
  <c r="U60" i="6"/>
  <c r="T60" i="6"/>
  <c r="S60" i="6"/>
  <c r="R60" i="6"/>
  <c r="Q60" i="6"/>
  <c r="D60" i="6"/>
  <c r="AB59" i="6"/>
  <c r="AA59" i="6"/>
  <c r="Z59" i="6"/>
  <c r="Y59" i="6"/>
  <c r="X59" i="6"/>
  <c r="W59" i="6"/>
  <c r="V59" i="6"/>
  <c r="U59" i="6"/>
  <c r="T59" i="6"/>
  <c r="S59" i="6"/>
  <c r="R59" i="6"/>
  <c r="Q59" i="6"/>
  <c r="D59" i="6"/>
  <c r="AB58" i="6"/>
  <c r="AA58" i="6"/>
  <c r="Z58" i="6"/>
  <c r="Y58" i="6"/>
  <c r="X58" i="6"/>
  <c r="W58" i="6"/>
  <c r="V58" i="6"/>
  <c r="U58" i="6"/>
  <c r="T58" i="6"/>
  <c r="S58" i="6"/>
  <c r="R58" i="6"/>
  <c r="Q58" i="6"/>
  <c r="D58" i="6"/>
  <c r="AB57" i="6"/>
  <c r="AA57" i="6"/>
  <c r="Z57" i="6"/>
  <c r="Y57" i="6"/>
  <c r="X57" i="6"/>
  <c r="W57" i="6"/>
  <c r="V57" i="6"/>
  <c r="U57" i="6"/>
  <c r="T57" i="6"/>
  <c r="S57" i="6"/>
  <c r="R57" i="6"/>
  <c r="Q57" i="6"/>
  <c r="D57" i="6"/>
  <c r="AB56" i="6"/>
  <c r="AA56" i="6"/>
  <c r="Z56" i="6"/>
  <c r="Y56" i="6"/>
  <c r="X56" i="6"/>
  <c r="W56" i="6"/>
  <c r="D56" i="6"/>
  <c r="AM55" i="6"/>
  <c r="AL55" i="6"/>
  <c r="AK55" i="6"/>
  <c r="AJ55" i="6"/>
  <c r="AI55" i="6"/>
  <c r="AH55" i="6"/>
  <c r="AG55" i="6"/>
  <c r="AF55" i="6"/>
  <c r="AE55" i="6"/>
  <c r="AD55" i="6"/>
  <c r="AC55" i="6"/>
  <c r="O55" i="6"/>
  <c r="N55" i="6"/>
  <c r="M55" i="6"/>
  <c r="L55" i="6"/>
  <c r="K55" i="6"/>
  <c r="J55" i="6"/>
  <c r="I55" i="6"/>
  <c r="H55" i="6"/>
  <c r="G55" i="6"/>
  <c r="F55" i="6"/>
  <c r="E55" i="6"/>
  <c r="AM53" i="6"/>
  <c r="AL53" i="6"/>
  <c r="AG53" i="6"/>
  <c r="AF53" i="6"/>
  <c r="AE53" i="6"/>
  <c r="AD53" i="6"/>
  <c r="AC53" i="6"/>
  <c r="O53" i="6"/>
  <c r="N53" i="6"/>
  <c r="M53" i="6"/>
  <c r="L53" i="6"/>
  <c r="K53" i="6"/>
  <c r="J53" i="6"/>
  <c r="I53" i="6"/>
  <c r="H53" i="6"/>
  <c r="G53" i="6"/>
  <c r="F53" i="6"/>
  <c r="E53" i="6"/>
  <c r="AM52" i="6"/>
  <c r="AL52" i="6"/>
  <c r="O52" i="6"/>
  <c r="N52" i="6"/>
  <c r="M52" i="6"/>
  <c r="Y52" i="6" s="1"/>
  <c r="L52" i="6"/>
  <c r="K52" i="6"/>
  <c r="AF51" i="6"/>
  <c r="AE51" i="6"/>
  <c r="AD51" i="6"/>
  <c r="AC51" i="6"/>
  <c r="L51" i="6"/>
  <c r="H51" i="6"/>
  <c r="G51" i="6"/>
  <c r="F51" i="6"/>
  <c r="E51" i="6"/>
  <c r="AB50" i="6"/>
  <c r="AA50" i="6"/>
  <c r="Z50" i="6"/>
  <c r="Y50" i="6"/>
  <c r="X50" i="6"/>
  <c r="W50" i="6"/>
  <c r="D50" i="6"/>
  <c r="F52" i="6"/>
  <c r="AL51" i="6"/>
  <c r="AG51" i="6"/>
  <c r="K51" i="6"/>
  <c r="I51" i="6"/>
  <c r="AB48" i="6"/>
  <c r="AA48" i="6"/>
  <c r="Z48" i="6"/>
  <c r="Y48" i="6"/>
  <c r="X48" i="6"/>
  <c r="W48" i="6"/>
  <c r="V48" i="6"/>
  <c r="U48" i="6"/>
  <c r="T48" i="6"/>
  <c r="S48" i="6"/>
  <c r="R48" i="6"/>
  <c r="Q48" i="6"/>
  <c r="D48" i="6"/>
  <c r="AC47" i="6"/>
  <c r="AA47" i="6"/>
  <c r="Z47" i="6"/>
  <c r="Y47" i="6"/>
  <c r="X47" i="6"/>
  <c r="W47" i="6"/>
  <c r="V47" i="6"/>
  <c r="U47" i="6"/>
  <c r="T47" i="6"/>
  <c r="S47" i="6"/>
  <c r="R47" i="6"/>
  <c r="E47" i="6"/>
  <c r="AB46" i="6"/>
  <c r="AA46" i="6"/>
  <c r="Z46" i="6"/>
  <c r="Y46" i="6"/>
  <c r="X46" i="6"/>
  <c r="W46" i="6"/>
  <c r="V46" i="6"/>
  <c r="U46" i="6"/>
  <c r="T46" i="6"/>
  <c r="S46" i="6"/>
  <c r="R46" i="6"/>
  <c r="Q46" i="6"/>
  <c r="D46" i="6"/>
  <c r="AB45" i="6"/>
  <c r="AA45" i="6"/>
  <c r="Z45" i="6"/>
  <c r="Y45" i="6"/>
  <c r="X45" i="6"/>
  <c r="W45" i="6"/>
  <c r="D45" i="6"/>
  <c r="AM44" i="6"/>
  <c r="AL44" i="6"/>
  <c r="AK44" i="6"/>
  <c r="AJ44" i="6"/>
  <c r="AI44" i="6"/>
  <c r="AH44" i="6"/>
  <c r="AG44" i="6"/>
  <c r="AF44" i="6"/>
  <c r="AE44" i="6"/>
  <c r="AD44" i="6"/>
  <c r="O44" i="6"/>
  <c r="N44" i="6"/>
  <c r="M44" i="6"/>
  <c r="L44" i="6"/>
  <c r="K44" i="6"/>
  <c r="J44" i="6"/>
  <c r="I44" i="6"/>
  <c r="H44" i="6"/>
  <c r="G44" i="6"/>
  <c r="F44" i="6"/>
  <c r="AB43" i="6"/>
  <c r="AA43" i="6"/>
  <c r="Z43" i="6"/>
  <c r="Y43" i="6"/>
  <c r="X43" i="6"/>
  <c r="W43" i="6"/>
  <c r="V43" i="6"/>
  <c r="U43" i="6"/>
  <c r="T43" i="6"/>
  <c r="S43" i="6"/>
  <c r="R43" i="6"/>
  <c r="Q43" i="6"/>
  <c r="D43" i="6"/>
  <c r="AB42" i="6"/>
  <c r="AA42" i="6"/>
  <c r="Z42" i="6"/>
  <c r="Y42" i="6"/>
  <c r="X42" i="6"/>
  <c r="W42" i="6"/>
  <c r="V42" i="6"/>
  <c r="U42" i="6"/>
  <c r="T42" i="6"/>
  <c r="S42" i="6"/>
  <c r="R42" i="6"/>
  <c r="Q42" i="6"/>
  <c r="D42" i="6"/>
  <c r="AG41" i="6"/>
  <c r="AF41" i="6"/>
  <c r="AF38" i="6" s="1"/>
  <c r="AE41" i="6"/>
  <c r="AC41" i="6"/>
  <c r="AC38" i="6" s="1"/>
  <c r="AA41" i="6"/>
  <c r="Z41" i="6"/>
  <c r="Y41" i="6"/>
  <c r="X41" i="6"/>
  <c r="W41" i="6"/>
  <c r="R41" i="6"/>
  <c r="J41" i="6"/>
  <c r="I41" i="6"/>
  <c r="I38" i="6" s="1"/>
  <c r="H41" i="6"/>
  <c r="H38" i="6" s="1"/>
  <c r="G41" i="6"/>
  <c r="E41" i="6"/>
  <c r="AB40" i="6"/>
  <c r="AA40" i="6"/>
  <c r="Z40" i="6"/>
  <c r="Y40" i="6"/>
  <c r="X40" i="6"/>
  <c r="W40" i="6"/>
  <c r="V40" i="6"/>
  <c r="U40" i="6"/>
  <c r="T40" i="6"/>
  <c r="S40" i="6"/>
  <c r="R40" i="6"/>
  <c r="Q40" i="6"/>
  <c r="D40" i="6"/>
  <c r="AB39" i="6"/>
  <c r="AA39" i="6"/>
  <c r="Z39" i="6"/>
  <c r="Y39" i="6"/>
  <c r="X39" i="6"/>
  <c r="W39" i="6"/>
  <c r="D39" i="6"/>
  <c r="AM38" i="6"/>
  <c r="AL38" i="6"/>
  <c r="AK38" i="6"/>
  <c r="AJ38" i="6"/>
  <c r="AI38" i="6"/>
  <c r="AD38" i="6"/>
  <c r="O38" i="6"/>
  <c r="N38" i="6"/>
  <c r="M38" i="6"/>
  <c r="L38" i="6"/>
  <c r="K38" i="6"/>
  <c r="F38" i="6"/>
  <c r="AB36" i="6"/>
  <c r="AA36" i="6"/>
  <c r="Z36" i="6"/>
  <c r="Y36" i="6"/>
  <c r="X36" i="6"/>
  <c r="W36" i="6"/>
  <c r="V36" i="6"/>
  <c r="U36" i="6"/>
  <c r="T36" i="6"/>
  <c r="S36" i="6"/>
  <c r="R36" i="6"/>
  <c r="Q36" i="6"/>
  <c r="D36" i="6"/>
  <c r="AB35" i="6"/>
  <c r="AA35" i="6"/>
  <c r="Z35" i="6"/>
  <c r="Y35" i="6"/>
  <c r="X35" i="6"/>
  <c r="W35" i="6"/>
  <c r="V35" i="6"/>
  <c r="U35" i="6"/>
  <c r="T35" i="6"/>
  <c r="S35" i="6"/>
  <c r="R35" i="6"/>
  <c r="Q35" i="6"/>
  <c r="D35" i="6"/>
  <c r="AE34" i="6"/>
  <c r="AE31" i="6" s="1"/>
  <c r="AD34" i="6"/>
  <c r="AA34" i="6"/>
  <c r="Z34" i="6"/>
  <c r="Y34" i="6"/>
  <c r="X34" i="6"/>
  <c r="W34" i="6"/>
  <c r="V34" i="6"/>
  <c r="U34" i="6"/>
  <c r="T34" i="6"/>
  <c r="Q34" i="6"/>
  <c r="G34" i="6"/>
  <c r="G31" i="6" s="1"/>
  <c r="F34" i="6"/>
  <c r="AB33" i="6"/>
  <c r="AA33" i="6"/>
  <c r="Z33" i="6"/>
  <c r="Y33" i="6"/>
  <c r="X33" i="6"/>
  <c r="W33" i="6"/>
  <c r="V33" i="6"/>
  <c r="U33" i="6"/>
  <c r="T33" i="6"/>
  <c r="S33" i="6"/>
  <c r="R33" i="6"/>
  <c r="Q33" i="6"/>
  <c r="D33" i="6"/>
  <c r="AB32" i="6"/>
  <c r="AA32" i="6"/>
  <c r="Z32" i="6"/>
  <c r="Y32" i="6"/>
  <c r="X32" i="6"/>
  <c r="W32" i="6"/>
  <c r="D32" i="6"/>
  <c r="AM31" i="6"/>
  <c r="AL31" i="6"/>
  <c r="AK31" i="6"/>
  <c r="AJ31" i="6"/>
  <c r="AI31" i="6"/>
  <c r="AH31" i="6"/>
  <c r="AG31" i="6"/>
  <c r="AF31" i="6"/>
  <c r="AD31" i="6"/>
  <c r="AC31" i="6"/>
  <c r="O31" i="6"/>
  <c r="N31" i="6"/>
  <c r="M31" i="6"/>
  <c r="L31" i="6"/>
  <c r="K31" i="6"/>
  <c r="J31" i="6"/>
  <c r="I31" i="6"/>
  <c r="H31" i="6"/>
  <c r="E31" i="6"/>
  <c r="AB29" i="6"/>
  <c r="AA29" i="6"/>
  <c r="Z29" i="6"/>
  <c r="Y29" i="6"/>
  <c r="X29" i="6"/>
  <c r="W29" i="6"/>
  <c r="V29" i="6"/>
  <c r="U29" i="6"/>
  <c r="T29" i="6"/>
  <c r="S29" i="6"/>
  <c r="R29" i="6"/>
  <c r="Q29" i="6"/>
  <c r="D29" i="6"/>
  <c r="AB28" i="6"/>
  <c r="AA28" i="6"/>
  <c r="Z28" i="6"/>
  <c r="Y28" i="6"/>
  <c r="X28" i="6"/>
  <c r="W28" i="6"/>
  <c r="V28" i="6"/>
  <c r="U28" i="6"/>
  <c r="T28" i="6"/>
  <c r="S28" i="6"/>
  <c r="R28" i="6"/>
  <c r="Q28" i="6"/>
  <c r="D28" i="6"/>
  <c r="AB27" i="6"/>
  <c r="AA27" i="6"/>
  <c r="Z27" i="6"/>
  <c r="Y27" i="6"/>
  <c r="X27" i="6"/>
  <c r="W27" i="6"/>
  <c r="V27" i="6"/>
  <c r="U27" i="6"/>
  <c r="T27" i="6"/>
  <c r="S27" i="6"/>
  <c r="R27" i="6"/>
  <c r="Q27" i="6"/>
  <c r="D27" i="6"/>
  <c r="AB26" i="6"/>
  <c r="AA26" i="6"/>
  <c r="Z26" i="6"/>
  <c r="Y26" i="6"/>
  <c r="X26" i="6"/>
  <c r="W26" i="6"/>
  <c r="D26" i="6"/>
  <c r="AM25" i="6"/>
  <c r="AL25" i="6"/>
  <c r="AK25" i="6"/>
  <c r="AJ25" i="6"/>
  <c r="AI25" i="6"/>
  <c r="AH25" i="6"/>
  <c r="AG25" i="6"/>
  <c r="AF25" i="6"/>
  <c r="AE25" i="6"/>
  <c r="AD25" i="6"/>
  <c r="AC25" i="6"/>
  <c r="O25" i="6"/>
  <c r="N25" i="6"/>
  <c r="M25" i="6"/>
  <c r="L25" i="6"/>
  <c r="K25" i="6"/>
  <c r="J25" i="6"/>
  <c r="I25" i="6"/>
  <c r="H25" i="6"/>
  <c r="G25" i="6"/>
  <c r="F25" i="6"/>
  <c r="E25" i="6"/>
  <c r="AF23" i="6"/>
  <c r="AA23" i="6"/>
  <c r="Z23" i="6"/>
  <c r="Y23" i="6"/>
  <c r="X23" i="6"/>
  <c r="W23" i="6"/>
  <c r="V23" i="6"/>
  <c r="U23" i="6"/>
  <c r="S23" i="6"/>
  <c r="R23" i="6"/>
  <c r="Q23" i="6"/>
  <c r="H23" i="6"/>
  <c r="D23" i="6" s="1"/>
  <c r="AF22" i="6"/>
  <c r="AA22" i="6"/>
  <c r="Z22" i="6"/>
  <c r="Y22" i="6"/>
  <c r="X22" i="6"/>
  <c r="W22" i="6"/>
  <c r="V22" i="6"/>
  <c r="U22" i="6"/>
  <c r="S22" i="6"/>
  <c r="R22" i="6"/>
  <c r="Q22" i="6"/>
  <c r="H22" i="6"/>
  <c r="D22" i="6" s="1"/>
  <c r="AB21" i="6"/>
  <c r="AA21" i="6"/>
  <c r="Z21" i="6"/>
  <c r="Y21" i="6"/>
  <c r="X21" i="6"/>
  <c r="W21" i="6"/>
  <c r="V21" i="6"/>
  <c r="U21" i="6"/>
  <c r="T21" i="6"/>
  <c r="S21" i="6"/>
  <c r="R21" i="6"/>
  <c r="Q21" i="6"/>
  <c r="D21" i="6"/>
  <c r="AB20" i="6"/>
  <c r="AA20" i="6"/>
  <c r="Z20" i="6"/>
  <c r="Y20" i="6"/>
  <c r="X20" i="6"/>
  <c r="W20" i="6"/>
  <c r="AM19" i="6"/>
  <c r="AL19" i="6"/>
  <c r="AK19" i="6"/>
  <c r="AJ19" i="6"/>
  <c r="AI19" i="6"/>
  <c r="AH19" i="6"/>
  <c r="AG19" i="6"/>
  <c r="AE19" i="6"/>
  <c r="AD19" i="6"/>
  <c r="AC19" i="6"/>
  <c r="O19" i="6"/>
  <c r="N19" i="6"/>
  <c r="M19" i="6"/>
  <c r="L19" i="6"/>
  <c r="K19" i="6"/>
  <c r="J19" i="6"/>
  <c r="I19" i="6"/>
  <c r="G19" i="6"/>
  <c r="F19" i="6"/>
  <c r="E19" i="6"/>
  <c r="AB18" i="6"/>
  <c r="AA18" i="6"/>
  <c r="Z18" i="6"/>
  <c r="Y18" i="6"/>
  <c r="X18" i="6"/>
  <c r="W18" i="6"/>
  <c r="V18" i="6"/>
  <c r="U18" i="6"/>
  <c r="T18" i="6"/>
  <c r="S18" i="6"/>
  <c r="R18" i="6"/>
  <c r="Q18" i="6"/>
  <c r="D18" i="6"/>
  <c r="AB17" i="6"/>
  <c r="AA17" i="6"/>
  <c r="Z17" i="6"/>
  <c r="Y17" i="6"/>
  <c r="X17" i="6"/>
  <c r="W17" i="6"/>
  <c r="V17" i="6"/>
  <c r="U17" i="6"/>
  <c r="T17" i="6"/>
  <c r="S17" i="6"/>
  <c r="R17" i="6"/>
  <c r="Q17" i="6"/>
  <c r="D17" i="6"/>
  <c r="AB16" i="6"/>
  <c r="AA16" i="6"/>
  <c r="Z16" i="6"/>
  <c r="Y16" i="6"/>
  <c r="X16" i="6"/>
  <c r="W16" i="6"/>
  <c r="V16" i="6"/>
  <c r="U16" i="6"/>
  <c r="T16" i="6"/>
  <c r="S16" i="6"/>
  <c r="R16" i="6"/>
  <c r="Q16" i="6"/>
  <c r="D16" i="6"/>
  <c r="AB15" i="6"/>
  <c r="AA15" i="6"/>
  <c r="Z15" i="6"/>
  <c r="Y15" i="6"/>
  <c r="X15" i="6"/>
  <c r="W15" i="6"/>
  <c r="V15" i="6"/>
  <c r="U15" i="6"/>
  <c r="T15" i="6"/>
  <c r="S15" i="6"/>
  <c r="R15" i="6"/>
  <c r="Q15" i="6"/>
  <c r="D15" i="6"/>
  <c r="AB14" i="6"/>
  <c r="AA14" i="6"/>
  <c r="Z14" i="6"/>
  <c r="Y14" i="6"/>
  <c r="X14" i="6"/>
  <c r="W14" i="6"/>
  <c r="AM13" i="6"/>
  <c r="AL13" i="6"/>
  <c r="AK13" i="6"/>
  <c r="AJ13" i="6"/>
  <c r="AI13" i="6"/>
  <c r="AH13" i="6"/>
  <c r="AG13" i="6"/>
  <c r="AF13" i="6"/>
  <c r="AE13" i="6"/>
  <c r="AD13" i="6"/>
  <c r="AC13" i="6"/>
  <c r="O13" i="6"/>
  <c r="N13" i="6"/>
  <c r="M13" i="6"/>
  <c r="L13" i="6"/>
  <c r="K13" i="6"/>
  <c r="J13" i="6"/>
  <c r="I13" i="6"/>
  <c r="H13" i="6"/>
  <c r="G13" i="6"/>
  <c r="F13" i="6"/>
  <c r="E13" i="6"/>
  <c r="AB11" i="6"/>
  <c r="AA11" i="6"/>
  <c r="Z11" i="6"/>
  <c r="Y11" i="6"/>
  <c r="X11" i="6"/>
  <c r="W11" i="6"/>
  <c r="V11" i="6"/>
  <c r="U11" i="6"/>
  <c r="T11" i="6"/>
  <c r="S11" i="6"/>
  <c r="R11" i="6"/>
  <c r="Q11" i="6"/>
  <c r="D11" i="6"/>
  <c r="AD10" i="6"/>
  <c r="AD7" i="6" s="1"/>
  <c r="AC10" i="6"/>
  <c r="AA10" i="6"/>
  <c r="Z10" i="6"/>
  <c r="Y10" i="6"/>
  <c r="X10" i="6"/>
  <c r="W10" i="6"/>
  <c r="V10" i="6"/>
  <c r="U10" i="6"/>
  <c r="T10" i="6"/>
  <c r="S10" i="6"/>
  <c r="F10" i="6"/>
  <c r="E10" i="6"/>
  <c r="AB9" i="6"/>
  <c r="AA9" i="6"/>
  <c r="Z9" i="6"/>
  <c r="Y9" i="6"/>
  <c r="X9" i="6"/>
  <c r="W9" i="6"/>
  <c r="V9" i="6"/>
  <c r="U9" i="6"/>
  <c r="T9" i="6"/>
  <c r="S9" i="6"/>
  <c r="R9" i="6"/>
  <c r="Q9" i="6"/>
  <c r="D9" i="6"/>
  <c r="AB8" i="6"/>
  <c r="AA8" i="6"/>
  <c r="Z8" i="6"/>
  <c r="Y8" i="6"/>
  <c r="X8" i="6"/>
  <c r="W8" i="6"/>
  <c r="D8" i="6"/>
  <c r="AM7" i="6"/>
  <c r="AL7" i="6"/>
  <c r="AK7" i="6"/>
  <c r="AJ7" i="6"/>
  <c r="AI7" i="6"/>
  <c r="AH7" i="6"/>
  <c r="AG7" i="6"/>
  <c r="AF7" i="6"/>
  <c r="AE7" i="6"/>
  <c r="O7" i="6"/>
  <c r="N7" i="6"/>
  <c r="M7" i="6"/>
  <c r="L7" i="6"/>
  <c r="K7" i="6"/>
  <c r="J7" i="6"/>
  <c r="I7" i="6"/>
  <c r="H7" i="6"/>
  <c r="G7" i="6"/>
  <c r="F7" i="6"/>
  <c r="P69" i="6" l="1"/>
  <c r="X72" i="6"/>
  <c r="Q72" i="6"/>
  <c r="S73" i="6"/>
  <c r="W73" i="6"/>
  <c r="V62" i="6"/>
  <c r="Q53" i="6"/>
  <c r="U53" i="6"/>
  <c r="Y53" i="6"/>
  <c r="S62" i="6"/>
  <c r="W62" i="6"/>
  <c r="AA62" i="6"/>
  <c r="R53" i="6"/>
  <c r="V53" i="6"/>
  <c r="Z53" i="6"/>
  <c r="V55" i="6"/>
  <c r="AF52" i="6"/>
  <c r="AF49" i="6" s="1"/>
  <c r="S53" i="6"/>
  <c r="W53" i="6"/>
  <c r="AA53" i="6"/>
  <c r="Q62" i="6"/>
  <c r="Y62" i="6"/>
  <c r="Z62" i="6"/>
  <c r="T73" i="6"/>
  <c r="AH38" i="6"/>
  <c r="K49" i="6"/>
  <c r="Q13" i="6"/>
  <c r="U13" i="6"/>
  <c r="Y13" i="6"/>
  <c r="S25" i="6"/>
  <c r="AA25" i="6"/>
  <c r="Y31" i="6"/>
  <c r="P35" i="6"/>
  <c r="P36" i="6"/>
  <c r="Q55" i="6"/>
  <c r="F68" i="6"/>
  <c r="U73" i="6"/>
  <c r="Z7" i="6"/>
  <c r="V31" i="6"/>
  <c r="Z31" i="6"/>
  <c r="R51" i="6"/>
  <c r="D55" i="6"/>
  <c r="T62" i="6"/>
  <c r="U7" i="6"/>
  <c r="P9" i="6"/>
  <c r="W13" i="6"/>
  <c r="U62" i="6"/>
  <c r="V41" i="6"/>
  <c r="T44" i="6"/>
  <c r="X44" i="6"/>
  <c r="V44" i="6"/>
  <c r="AB53" i="6"/>
  <c r="Q70" i="6"/>
  <c r="Q25" i="6"/>
  <c r="U25" i="6"/>
  <c r="Y25" i="6"/>
  <c r="P27" i="6"/>
  <c r="Z38" i="6"/>
  <c r="T38" i="6"/>
  <c r="N51" i="6"/>
  <c r="N49" i="6" s="1"/>
  <c r="AM51" i="6"/>
  <c r="AM49" i="6" s="1"/>
  <c r="P8" i="6"/>
  <c r="R19" i="6"/>
  <c r="O51" i="6"/>
  <c r="O49" i="6" s="1"/>
  <c r="AH49" i="6"/>
  <c r="T13" i="6"/>
  <c r="X13" i="6"/>
  <c r="S19" i="6"/>
  <c r="W19" i="6"/>
  <c r="AA19" i="6"/>
  <c r="Y19" i="6"/>
  <c r="Z25" i="6"/>
  <c r="P33" i="6"/>
  <c r="T7" i="6"/>
  <c r="P14" i="6"/>
  <c r="P18" i="6"/>
  <c r="H19" i="6"/>
  <c r="D19" i="6" s="1"/>
  <c r="F31" i="6"/>
  <c r="D31" i="6" s="1"/>
  <c r="W31" i="6"/>
  <c r="AA31" i="6"/>
  <c r="Z55" i="6"/>
  <c r="T31" i="6"/>
  <c r="X31" i="6"/>
  <c r="P32" i="6"/>
  <c r="Y70" i="6"/>
  <c r="AK68" i="6"/>
  <c r="T72" i="6"/>
  <c r="H68" i="6"/>
  <c r="Y38" i="6"/>
  <c r="P45" i="6"/>
  <c r="W38" i="6"/>
  <c r="AA38" i="6"/>
  <c r="S55" i="6"/>
  <c r="P58" i="6"/>
  <c r="P60" i="6"/>
  <c r="D62" i="6"/>
  <c r="V72" i="6"/>
  <c r="W72" i="6"/>
  <c r="I52" i="6"/>
  <c r="I49" i="6" s="1"/>
  <c r="Q51" i="6"/>
  <c r="X51" i="6"/>
  <c r="T55" i="6"/>
  <c r="U70" i="6"/>
  <c r="AF68" i="6"/>
  <c r="R71" i="6"/>
  <c r="Z71" i="6"/>
  <c r="Y73" i="6"/>
  <c r="X7" i="6"/>
  <c r="V7" i="6"/>
  <c r="S7" i="6"/>
  <c r="W7" i="6"/>
  <c r="AA7" i="6"/>
  <c r="R13" i="6"/>
  <c r="V13" i="6"/>
  <c r="Z13" i="6"/>
  <c r="P21" i="6"/>
  <c r="D10" i="6"/>
  <c r="E7" i="6"/>
  <c r="D7" i="6" s="1"/>
  <c r="P20" i="6"/>
  <c r="D13" i="6"/>
  <c r="AB13" i="6"/>
  <c r="AA13" i="6"/>
  <c r="P17" i="6"/>
  <c r="Q19" i="6"/>
  <c r="U19" i="6"/>
  <c r="D25" i="6"/>
  <c r="V25" i="6"/>
  <c r="P26" i="6"/>
  <c r="AC7" i="6"/>
  <c r="AB7" i="6" s="1"/>
  <c r="Y7" i="6"/>
  <c r="P11" i="6"/>
  <c r="P16" i="6"/>
  <c r="V19" i="6"/>
  <c r="Z19" i="6"/>
  <c r="X19" i="6"/>
  <c r="W25" i="6"/>
  <c r="AB25" i="6"/>
  <c r="R7" i="6"/>
  <c r="P15" i="6"/>
  <c r="AF19" i="6"/>
  <c r="AB19" i="6" s="1"/>
  <c r="T25" i="6"/>
  <c r="X25" i="6"/>
  <c r="P28" i="6"/>
  <c r="S31" i="6"/>
  <c r="AE52" i="6"/>
  <c r="AE49" i="6" s="1"/>
  <c r="AB41" i="6"/>
  <c r="U31" i="6"/>
  <c r="D34" i="6"/>
  <c r="AB34" i="6"/>
  <c r="AB47" i="6"/>
  <c r="Q47" i="6"/>
  <c r="P47" i="6" s="1"/>
  <c r="M51" i="6"/>
  <c r="M49" i="6" s="1"/>
  <c r="Q41" i="6"/>
  <c r="E38" i="6"/>
  <c r="Q38" i="6" s="1"/>
  <c r="J52" i="6"/>
  <c r="V52" i="6" s="1"/>
  <c r="J38" i="6"/>
  <c r="E44" i="6"/>
  <c r="D44" i="6" s="1"/>
  <c r="D47" i="6"/>
  <c r="AJ68" i="6"/>
  <c r="D71" i="6"/>
  <c r="E68" i="6"/>
  <c r="Q68" i="6" s="1"/>
  <c r="P42" i="6"/>
  <c r="U44" i="6"/>
  <c r="Y44" i="6"/>
  <c r="S72" i="6"/>
  <c r="AA72" i="6"/>
  <c r="X73" i="6"/>
  <c r="L68" i="6"/>
  <c r="R38" i="6"/>
  <c r="H52" i="6"/>
  <c r="P43" i="6"/>
  <c r="R44" i="6"/>
  <c r="Z44" i="6"/>
  <c r="T53" i="6"/>
  <c r="X38" i="6"/>
  <c r="T41" i="6"/>
  <c r="AC52" i="6"/>
  <c r="AC49" i="6" s="1"/>
  <c r="S44" i="6"/>
  <c r="W44" i="6"/>
  <c r="AA44" i="6"/>
  <c r="P46" i="6"/>
  <c r="P48" i="6"/>
  <c r="AD52" i="6"/>
  <c r="AD49" i="6" s="1"/>
  <c r="V71" i="6"/>
  <c r="W71" i="6"/>
  <c r="S71" i="6"/>
  <c r="X55" i="6"/>
  <c r="X62" i="6"/>
  <c r="P64" i="6"/>
  <c r="P66" i="6"/>
  <c r="T70" i="6"/>
  <c r="X70" i="6"/>
  <c r="D72" i="6"/>
  <c r="AB72" i="6"/>
  <c r="U72" i="6"/>
  <c r="Y72" i="6"/>
  <c r="AL49" i="6"/>
  <c r="W52" i="6"/>
  <c r="AA52" i="6"/>
  <c r="Z52" i="6"/>
  <c r="U55" i="6"/>
  <c r="Y55" i="6"/>
  <c r="W55" i="6"/>
  <c r="AA55" i="6"/>
  <c r="P59" i="6"/>
  <c r="P63" i="6"/>
  <c r="P65" i="6"/>
  <c r="T71" i="6"/>
  <c r="X71" i="6"/>
  <c r="AH68" i="6"/>
  <c r="AB23" i="6"/>
  <c r="T23" i="6"/>
  <c r="P23" i="6" s="1"/>
  <c r="Q10" i="6"/>
  <c r="AB10" i="6"/>
  <c r="S13" i="6"/>
  <c r="AB22" i="6"/>
  <c r="T22" i="6"/>
  <c r="P22" i="6" s="1"/>
  <c r="R10" i="6"/>
  <c r="R25" i="6"/>
  <c r="P29" i="6"/>
  <c r="AB31" i="6"/>
  <c r="Q31" i="6"/>
  <c r="AG52" i="6"/>
  <c r="AG49" i="6" s="1"/>
  <c r="U41" i="6"/>
  <c r="AG38" i="6"/>
  <c r="U38" i="6" s="1"/>
  <c r="R34" i="6"/>
  <c r="P40" i="6"/>
  <c r="S34" i="6"/>
  <c r="P39" i="6"/>
  <c r="G52" i="6"/>
  <c r="G49" i="6" s="1"/>
  <c r="G38" i="6"/>
  <c r="D41" i="6"/>
  <c r="AJ49" i="6"/>
  <c r="X53" i="6"/>
  <c r="V70" i="6"/>
  <c r="J68" i="6"/>
  <c r="N68" i="6"/>
  <c r="Z70" i="6"/>
  <c r="J51" i="6"/>
  <c r="S51" i="6"/>
  <c r="AE38" i="6"/>
  <c r="E52" i="6"/>
  <c r="S41" i="6"/>
  <c r="AC44" i="6"/>
  <c r="T51" i="6"/>
  <c r="AK49" i="6"/>
  <c r="X52" i="6"/>
  <c r="D53" i="6"/>
  <c r="AA71" i="6"/>
  <c r="U51" i="6"/>
  <c r="F49" i="6"/>
  <c r="L49" i="6"/>
  <c r="P56" i="6"/>
  <c r="R62" i="6"/>
  <c r="AB62" i="6"/>
  <c r="AE68" i="6"/>
  <c r="W70" i="6"/>
  <c r="AI68" i="6"/>
  <c r="AM68" i="6"/>
  <c r="Q71" i="6"/>
  <c r="AB73" i="6"/>
  <c r="Q73" i="6"/>
  <c r="P50" i="6"/>
  <c r="AB55" i="6"/>
  <c r="R55" i="6"/>
  <c r="P67" i="6"/>
  <c r="S70" i="6"/>
  <c r="AA70" i="6"/>
  <c r="I68" i="6"/>
  <c r="U68" i="6" s="1"/>
  <c r="U71" i="6"/>
  <c r="M68" i="6"/>
  <c r="R72" i="6"/>
  <c r="AD68" i="6"/>
  <c r="Z72" i="6"/>
  <c r="AL68" i="6"/>
  <c r="R73" i="6"/>
  <c r="V73" i="6"/>
  <c r="Z73" i="6"/>
  <c r="G68" i="6"/>
  <c r="K68" i="6"/>
  <c r="O68" i="6"/>
  <c r="AA73" i="6"/>
  <c r="P57" i="6"/>
  <c r="R70" i="6"/>
  <c r="AB71" i="6"/>
  <c r="Y71" i="6"/>
  <c r="D73" i="6"/>
  <c r="D70" i="6"/>
  <c r="AB70" i="6"/>
  <c r="AH475" i="4"/>
  <c r="AI473" i="4"/>
  <c r="AJ473" i="4"/>
  <c r="AK473" i="4"/>
  <c r="AJ475" i="4"/>
  <c r="AK475" i="4"/>
  <c r="AC473" i="4"/>
  <c r="AD473" i="4"/>
  <c r="AF473" i="4"/>
  <c r="AG473" i="4"/>
  <c r="AC475" i="4"/>
  <c r="AD475" i="4"/>
  <c r="AE475" i="4"/>
  <c r="AF475" i="4"/>
  <c r="AG475" i="4"/>
  <c r="O473" i="4"/>
  <c r="M475" i="4"/>
  <c r="N475" i="4"/>
  <c r="L475" i="4"/>
  <c r="L473" i="4"/>
  <c r="G475" i="4"/>
  <c r="H475" i="4"/>
  <c r="I475" i="4"/>
  <c r="J475" i="4"/>
  <c r="R52" i="6" l="1"/>
  <c r="AA49" i="6"/>
  <c r="Z49" i="6"/>
  <c r="Z51" i="6"/>
  <c r="R49" i="6"/>
  <c r="R68" i="6"/>
  <c r="D38" i="6"/>
  <c r="X68" i="6"/>
  <c r="V38" i="6"/>
  <c r="Y51" i="6"/>
  <c r="T52" i="6"/>
  <c r="P53" i="6"/>
  <c r="Y68" i="6"/>
  <c r="P62" i="6"/>
  <c r="T19" i="6"/>
  <c r="P19" i="6" s="1"/>
  <c r="Y49" i="6"/>
  <c r="P41" i="6"/>
  <c r="AB51" i="6"/>
  <c r="T68" i="6"/>
  <c r="U49" i="6"/>
  <c r="P13" i="6"/>
  <c r="H49" i="6"/>
  <c r="T49" i="6" s="1"/>
  <c r="S52" i="6"/>
  <c r="AA51" i="6"/>
  <c r="P72" i="6"/>
  <c r="D51" i="6"/>
  <c r="R31" i="6"/>
  <c r="P31" i="6" s="1"/>
  <c r="Z68" i="6"/>
  <c r="V68" i="6"/>
  <c r="P25" i="6"/>
  <c r="S49" i="6"/>
  <c r="P55" i="6"/>
  <c r="Q7" i="6"/>
  <c r="P7" i="6" s="1"/>
  <c r="D68" i="6"/>
  <c r="P70" i="6"/>
  <c r="J49" i="6"/>
  <c r="V49" i="6" s="1"/>
  <c r="W68" i="6"/>
  <c r="V51" i="6"/>
  <c r="P10" i="6"/>
  <c r="AA68" i="6"/>
  <c r="S68" i="6"/>
  <c r="E49" i="6"/>
  <c r="D52" i="6"/>
  <c r="X49" i="6"/>
  <c r="Q52" i="6"/>
  <c r="AB68" i="6"/>
  <c r="P71" i="6"/>
  <c r="P73" i="6"/>
  <c r="Q44" i="6"/>
  <c r="P44" i="6" s="1"/>
  <c r="AB44" i="6"/>
  <c r="S38" i="6"/>
  <c r="AB38" i="6"/>
  <c r="P34" i="6"/>
  <c r="AI49" i="6"/>
  <c r="W49" i="6" s="1"/>
  <c r="W51" i="6"/>
  <c r="U52" i="6"/>
  <c r="AB52" i="6"/>
  <c r="K473" i="4"/>
  <c r="Z468" i="4"/>
  <c r="AB468" i="4"/>
  <c r="AB464" i="4"/>
  <c r="AA464" i="4"/>
  <c r="Z464" i="4"/>
  <c r="Y464" i="4"/>
  <c r="X464" i="4"/>
  <c r="W464" i="4"/>
  <c r="V464" i="4"/>
  <c r="U464" i="4"/>
  <c r="T464" i="4"/>
  <c r="S464" i="4"/>
  <c r="R464" i="4"/>
  <c r="Q464" i="4"/>
  <c r="D464" i="4"/>
  <c r="AB463" i="4"/>
  <c r="AA463" i="4"/>
  <c r="Z463" i="4"/>
  <c r="Y463" i="4"/>
  <c r="X463" i="4"/>
  <c r="W463" i="4"/>
  <c r="V463" i="4"/>
  <c r="U463" i="4"/>
  <c r="T463" i="4"/>
  <c r="S463" i="4"/>
  <c r="R463" i="4"/>
  <c r="Q463" i="4"/>
  <c r="D463" i="4"/>
  <c r="AB462" i="4"/>
  <c r="AA462" i="4"/>
  <c r="Z462" i="4"/>
  <c r="Y462" i="4"/>
  <c r="X462" i="4"/>
  <c r="W462" i="4"/>
  <c r="V462" i="4"/>
  <c r="U462" i="4"/>
  <c r="T462" i="4"/>
  <c r="S462" i="4"/>
  <c r="R462" i="4"/>
  <c r="Q462" i="4"/>
  <c r="D462" i="4"/>
  <c r="AB461" i="4"/>
  <c r="AA461" i="4"/>
  <c r="Z461" i="4"/>
  <c r="Y461" i="4"/>
  <c r="X461" i="4"/>
  <c r="W461" i="4"/>
  <c r="D461" i="4"/>
  <c r="AK460" i="4"/>
  <c r="AJ460" i="4"/>
  <c r="AI460" i="4"/>
  <c r="AH460" i="4"/>
  <c r="AG460" i="4"/>
  <c r="AF460" i="4"/>
  <c r="AE460" i="4"/>
  <c r="AD460" i="4"/>
  <c r="AC460" i="4"/>
  <c r="O460" i="4"/>
  <c r="N460" i="4"/>
  <c r="M460" i="4"/>
  <c r="L460" i="4"/>
  <c r="K460" i="4"/>
  <c r="J460" i="4"/>
  <c r="I460" i="4"/>
  <c r="H460" i="4"/>
  <c r="G460" i="4"/>
  <c r="F460" i="4"/>
  <c r="E460" i="4"/>
  <c r="I473" i="4"/>
  <c r="E473" i="4"/>
  <c r="F473" i="4"/>
  <c r="H473" i="4"/>
  <c r="E475" i="4"/>
  <c r="F475" i="4"/>
  <c r="AB418" i="4"/>
  <c r="AA418" i="4"/>
  <c r="Z418" i="4"/>
  <c r="Y418" i="4"/>
  <c r="X418" i="4"/>
  <c r="W418" i="4"/>
  <c r="V418" i="4"/>
  <c r="U418" i="4"/>
  <c r="T418" i="4"/>
  <c r="S418" i="4"/>
  <c r="R418" i="4"/>
  <c r="Q418" i="4"/>
  <c r="D418" i="4"/>
  <c r="AB417" i="4"/>
  <c r="AA417" i="4"/>
  <c r="Z417" i="4"/>
  <c r="Y417" i="4"/>
  <c r="X417" i="4"/>
  <c r="W417" i="4"/>
  <c r="V417" i="4"/>
  <c r="U417" i="4"/>
  <c r="T417" i="4"/>
  <c r="S417" i="4"/>
  <c r="R417" i="4"/>
  <c r="Q417" i="4"/>
  <c r="D417" i="4"/>
  <c r="AH416" i="4"/>
  <c r="AB416" i="4" s="1"/>
  <c r="AA416" i="4"/>
  <c r="Z416" i="4"/>
  <c r="Y416" i="4"/>
  <c r="X416" i="4"/>
  <c r="W416" i="4"/>
  <c r="U416" i="4"/>
  <c r="T416" i="4"/>
  <c r="S416" i="4"/>
  <c r="R416" i="4"/>
  <c r="Q416" i="4"/>
  <c r="D416" i="4"/>
  <c r="AB415" i="4"/>
  <c r="AA415" i="4"/>
  <c r="Z415" i="4"/>
  <c r="Y415" i="4"/>
  <c r="X415" i="4"/>
  <c r="W415" i="4"/>
  <c r="V415" i="4"/>
  <c r="U415" i="4"/>
  <c r="T415" i="4"/>
  <c r="S415" i="4"/>
  <c r="R415" i="4"/>
  <c r="Q415" i="4"/>
  <c r="D415" i="4"/>
  <c r="AB414" i="4"/>
  <c r="AA414" i="4"/>
  <c r="Z414" i="4"/>
  <c r="Y414" i="4"/>
  <c r="X414" i="4"/>
  <c r="W414" i="4"/>
  <c r="D414" i="4"/>
  <c r="AK413" i="4"/>
  <c r="AJ413" i="4"/>
  <c r="AI413" i="4"/>
  <c r="AG413" i="4"/>
  <c r="AF413" i="4"/>
  <c r="AE413" i="4"/>
  <c r="AD413" i="4"/>
  <c r="AC413" i="4"/>
  <c r="O413" i="4"/>
  <c r="N413" i="4"/>
  <c r="M413" i="4"/>
  <c r="L413" i="4"/>
  <c r="K413" i="4"/>
  <c r="J413" i="4"/>
  <c r="I413" i="4"/>
  <c r="H413" i="4"/>
  <c r="G413" i="4"/>
  <c r="F413" i="4"/>
  <c r="E413" i="4"/>
  <c r="AJ724" i="4"/>
  <c r="AK724" i="4"/>
  <c r="AJ725" i="4"/>
  <c r="AK725" i="4"/>
  <c r="AJ726" i="4"/>
  <c r="AK726" i="4"/>
  <c r="AI725" i="4"/>
  <c r="AI726" i="4"/>
  <c r="AI724" i="4"/>
  <c r="L724" i="4"/>
  <c r="M724" i="4"/>
  <c r="N724" i="4"/>
  <c r="O724" i="4"/>
  <c r="L725" i="4"/>
  <c r="M725" i="4"/>
  <c r="N725" i="4"/>
  <c r="O725" i="4"/>
  <c r="L726" i="4"/>
  <c r="M726" i="4"/>
  <c r="N726" i="4"/>
  <c r="O726" i="4"/>
  <c r="K726" i="4"/>
  <c r="K724" i="4"/>
  <c r="K725" i="4"/>
  <c r="S720" i="4"/>
  <c r="T720" i="4"/>
  <c r="U720" i="4"/>
  <c r="AB716" i="4"/>
  <c r="AA716" i="4"/>
  <c r="Z716" i="4"/>
  <c r="Y716" i="4"/>
  <c r="X716" i="4"/>
  <c r="W716" i="4"/>
  <c r="V716" i="4"/>
  <c r="U716" i="4"/>
  <c r="T716" i="4"/>
  <c r="S716" i="4"/>
  <c r="R716" i="4"/>
  <c r="Q716" i="4"/>
  <c r="D716" i="4"/>
  <c r="AB715" i="4"/>
  <c r="AA715" i="4"/>
  <c r="Z715" i="4"/>
  <c r="Y715" i="4"/>
  <c r="X715" i="4"/>
  <c r="W715" i="4"/>
  <c r="V715" i="4"/>
  <c r="U715" i="4"/>
  <c r="T715" i="4"/>
  <c r="S715" i="4"/>
  <c r="R715" i="4"/>
  <c r="Q715" i="4"/>
  <c r="D715" i="4"/>
  <c r="AB714" i="4"/>
  <c r="AA714" i="4"/>
  <c r="Z714" i="4"/>
  <c r="Y714" i="4"/>
  <c r="X714" i="4"/>
  <c r="W714" i="4"/>
  <c r="V714" i="4"/>
  <c r="U714" i="4"/>
  <c r="T714" i="4"/>
  <c r="S714" i="4"/>
  <c r="R714" i="4"/>
  <c r="Q714" i="4"/>
  <c r="D714" i="4"/>
  <c r="AB713" i="4"/>
  <c r="AA713" i="4"/>
  <c r="Z713" i="4"/>
  <c r="Y713" i="4"/>
  <c r="X713" i="4"/>
  <c r="W713" i="4"/>
  <c r="V713" i="4"/>
  <c r="U713" i="4"/>
  <c r="T713" i="4"/>
  <c r="S713" i="4"/>
  <c r="R713" i="4"/>
  <c r="Q713" i="4"/>
  <c r="D713" i="4"/>
  <c r="AB712" i="4"/>
  <c r="AA712" i="4"/>
  <c r="Z712" i="4"/>
  <c r="Y712" i="4"/>
  <c r="X712" i="4"/>
  <c r="W712" i="4"/>
  <c r="D712" i="4"/>
  <c r="AK711" i="4"/>
  <c r="AJ711" i="4"/>
  <c r="AI711" i="4"/>
  <c r="AH711" i="4"/>
  <c r="AG711" i="4"/>
  <c r="AF711" i="4"/>
  <c r="AE711" i="4"/>
  <c r="AD711" i="4"/>
  <c r="AC711" i="4"/>
  <c r="O711" i="4"/>
  <c r="N711" i="4"/>
  <c r="M711" i="4"/>
  <c r="L711" i="4"/>
  <c r="K711" i="4"/>
  <c r="J711" i="4"/>
  <c r="I711" i="4"/>
  <c r="H711" i="4"/>
  <c r="G711" i="4"/>
  <c r="F711" i="4"/>
  <c r="E711" i="4"/>
  <c r="AK119" i="4"/>
  <c r="P38" i="6" l="1"/>
  <c r="T460" i="4"/>
  <c r="S711" i="4"/>
  <c r="W711" i="4"/>
  <c r="AA711" i="4"/>
  <c r="R711" i="4"/>
  <c r="V711" i="4"/>
  <c r="Z711" i="4"/>
  <c r="U413" i="4"/>
  <c r="AH413" i="4"/>
  <c r="AB413" i="4" s="1"/>
  <c r="V416" i="4"/>
  <c r="P416" i="4" s="1"/>
  <c r="S460" i="4"/>
  <c r="W460" i="4"/>
  <c r="AA460" i="4"/>
  <c r="T711" i="4"/>
  <c r="X711" i="4"/>
  <c r="AB711" i="4"/>
  <c r="S413" i="4"/>
  <c r="W413" i="4"/>
  <c r="AA413" i="4"/>
  <c r="Q460" i="4"/>
  <c r="U460" i="4"/>
  <c r="Y460" i="4"/>
  <c r="P714" i="4"/>
  <c r="D49" i="6"/>
  <c r="P52" i="6"/>
  <c r="P51" i="6"/>
  <c r="P68" i="6"/>
  <c r="Q49" i="6"/>
  <c r="P49" i="6" s="1"/>
  <c r="AB49" i="6"/>
  <c r="Q711" i="4"/>
  <c r="U711" i="4"/>
  <c r="Y711" i="4"/>
  <c r="P462" i="4"/>
  <c r="X460" i="4"/>
  <c r="P461" i="4"/>
  <c r="P713" i="4"/>
  <c r="T413" i="4"/>
  <c r="X413" i="4"/>
  <c r="P415" i="4"/>
  <c r="P417" i="4"/>
  <c r="R460" i="4"/>
  <c r="V460" i="4"/>
  <c r="Z460" i="4"/>
  <c r="P712" i="4"/>
  <c r="P716" i="4"/>
  <c r="D413" i="4"/>
  <c r="P414" i="4"/>
  <c r="P463" i="4"/>
  <c r="P464" i="4"/>
  <c r="D711" i="4"/>
  <c r="P715" i="4"/>
  <c r="R413" i="4"/>
  <c r="Z413" i="4"/>
  <c r="D460" i="4"/>
  <c r="AB460" i="4"/>
  <c r="P418" i="4"/>
  <c r="Y413" i="4"/>
  <c r="Q413" i="4"/>
  <c r="AB459" i="4"/>
  <c r="AA459" i="4"/>
  <c r="Z459" i="4"/>
  <c r="Y459" i="4"/>
  <c r="X459" i="4"/>
  <c r="W459" i="4"/>
  <c r="V459" i="4"/>
  <c r="U459" i="4"/>
  <c r="T459" i="4"/>
  <c r="S459" i="4"/>
  <c r="R459" i="4"/>
  <c r="Q459" i="4"/>
  <c r="D459" i="4"/>
  <c r="AB458" i="4"/>
  <c r="AA458" i="4"/>
  <c r="Z458" i="4"/>
  <c r="Y458" i="4"/>
  <c r="X458" i="4"/>
  <c r="W458" i="4"/>
  <c r="V458" i="4"/>
  <c r="U458" i="4"/>
  <c r="T458" i="4"/>
  <c r="S458" i="4"/>
  <c r="R458" i="4"/>
  <c r="Q458" i="4"/>
  <c r="D458" i="4"/>
  <c r="AE457" i="4"/>
  <c r="AB457" i="4" s="1"/>
  <c r="AA457" i="4"/>
  <c r="Z457" i="4"/>
  <c r="Y457" i="4"/>
  <c r="X457" i="4"/>
  <c r="W457" i="4"/>
  <c r="V457" i="4"/>
  <c r="U457" i="4"/>
  <c r="T457" i="4"/>
  <c r="R457" i="4"/>
  <c r="Q457" i="4"/>
  <c r="G457" i="4"/>
  <c r="D457" i="4" s="1"/>
  <c r="AB456" i="4"/>
  <c r="AA456" i="4"/>
  <c r="Z456" i="4"/>
  <c r="Y456" i="4"/>
  <c r="X456" i="4"/>
  <c r="W456" i="4"/>
  <c r="V456" i="4"/>
  <c r="U456" i="4"/>
  <c r="T456" i="4"/>
  <c r="S456" i="4"/>
  <c r="R456" i="4"/>
  <c r="Q456" i="4"/>
  <c r="D456" i="4"/>
  <c r="AB455" i="4"/>
  <c r="AA455" i="4"/>
  <c r="Z455" i="4"/>
  <c r="Y455" i="4"/>
  <c r="X455" i="4"/>
  <c r="W455" i="4"/>
  <c r="D455" i="4"/>
  <c r="AK454" i="4"/>
  <c r="AJ454" i="4"/>
  <c r="AI454" i="4"/>
  <c r="AH454" i="4"/>
  <c r="AG454" i="4"/>
  <c r="AF454" i="4"/>
  <c r="AD454" i="4"/>
  <c r="AC454" i="4"/>
  <c r="O454" i="4"/>
  <c r="N454" i="4"/>
  <c r="Z454" i="4" s="1"/>
  <c r="M454" i="4"/>
  <c r="L454" i="4"/>
  <c r="K454" i="4"/>
  <c r="J454" i="4"/>
  <c r="I454" i="4"/>
  <c r="H454" i="4"/>
  <c r="F454" i="4"/>
  <c r="E454" i="4"/>
  <c r="AJ143" i="4"/>
  <c r="X143" i="4" s="1"/>
  <c r="AI143" i="4"/>
  <c r="AI139" i="4" s="1"/>
  <c r="AB144" i="4"/>
  <c r="AA144" i="4"/>
  <c r="Z144" i="4"/>
  <c r="Y144" i="4"/>
  <c r="X144" i="4"/>
  <c r="W144" i="4"/>
  <c r="V144" i="4"/>
  <c r="U144" i="4"/>
  <c r="T144" i="4"/>
  <c r="S144" i="4"/>
  <c r="R144" i="4"/>
  <c r="Q144" i="4"/>
  <c r="D144" i="4"/>
  <c r="AA143" i="4"/>
  <c r="Z143" i="4"/>
  <c r="Y143" i="4"/>
  <c r="V143" i="4"/>
  <c r="U143" i="4"/>
  <c r="T143" i="4"/>
  <c r="S143" i="4"/>
  <c r="R143" i="4"/>
  <c r="Q143" i="4"/>
  <c r="D143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D142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D141" i="4"/>
  <c r="AB140" i="4"/>
  <c r="AA140" i="4"/>
  <c r="Z140" i="4"/>
  <c r="Y140" i="4"/>
  <c r="X140" i="4"/>
  <c r="W140" i="4"/>
  <c r="D140" i="4"/>
  <c r="AK139" i="4"/>
  <c r="AH139" i="4"/>
  <c r="AG139" i="4"/>
  <c r="AF139" i="4"/>
  <c r="AE139" i="4"/>
  <c r="AD139" i="4"/>
  <c r="AC139" i="4"/>
  <c r="O139" i="4"/>
  <c r="N139" i="4"/>
  <c r="M139" i="4"/>
  <c r="L139" i="4"/>
  <c r="K139" i="4"/>
  <c r="J139" i="4"/>
  <c r="I139" i="4"/>
  <c r="H139" i="4"/>
  <c r="G139" i="4"/>
  <c r="F139" i="4"/>
  <c r="E139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D138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D137" i="4"/>
  <c r="AB136" i="4"/>
  <c r="AA136" i="4"/>
  <c r="Z136" i="4"/>
  <c r="Y136" i="4"/>
  <c r="X136" i="4"/>
  <c r="W136" i="4"/>
  <c r="V136" i="4"/>
  <c r="U136" i="4"/>
  <c r="T136" i="4"/>
  <c r="S136" i="4"/>
  <c r="R136" i="4"/>
  <c r="Q136" i="4"/>
  <c r="D136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D135" i="4"/>
  <c r="AB134" i="4"/>
  <c r="AA134" i="4"/>
  <c r="Z134" i="4"/>
  <c r="Y134" i="4"/>
  <c r="X134" i="4"/>
  <c r="W134" i="4"/>
  <c r="D134" i="4"/>
  <c r="AK133" i="4"/>
  <c r="AJ133" i="4"/>
  <c r="AI133" i="4"/>
  <c r="AH133" i="4"/>
  <c r="AG133" i="4"/>
  <c r="AF133" i="4"/>
  <c r="AE133" i="4"/>
  <c r="AD133" i="4"/>
  <c r="AC133" i="4"/>
  <c r="O133" i="4"/>
  <c r="N133" i="4"/>
  <c r="M133" i="4"/>
  <c r="L133" i="4"/>
  <c r="K133" i="4"/>
  <c r="J133" i="4"/>
  <c r="I133" i="4"/>
  <c r="H133" i="4"/>
  <c r="G133" i="4"/>
  <c r="F133" i="4"/>
  <c r="E133" i="4"/>
  <c r="AB228" i="4"/>
  <c r="AA228" i="4"/>
  <c r="Z228" i="4"/>
  <c r="Y228" i="4"/>
  <c r="X228" i="4"/>
  <c r="W228" i="4"/>
  <c r="V228" i="4"/>
  <c r="U228" i="4"/>
  <c r="T228" i="4"/>
  <c r="S228" i="4"/>
  <c r="R228" i="4"/>
  <c r="Q228" i="4"/>
  <c r="D228" i="4"/>
  <c r="AB227" i="4"/>
  <c r="AA227" i="4"/>
  <c r="Z227" i="4"/>
  <c r="Y227" i="4"/>
  <c r="X227" i="4"/>
  <c r="W227" i="4"/>
  <c r="V227" i="4"/>
  <c r="U227" i="4"/>
  <c r="T227" i="4"/>
  <c r="S227" i="4"/>
  <c r="R227" i="4"/>
  <c r="Q227" i="4"/>
  <c r="D227" i="4"/>
  <c r="AB226" i="4"/>
  <c r="AA226" i="4"/>
  <c r="Z226" i="4"/>
  <c r="Y226" i="4"/>
  <c r="X226" i="4"/>
  <c r="W226" i="4"/>
  <c r="V226" i="4"/>
  <c r="U226" i="4"/>
  <c r="T226" i="4"/>
  <c r="S226" i="4"/>
  <c r="R226" i="4"/>
  <c r="Q226" i="4"/>
  <c r="D226" i="4"/>
  <c r="AB225" i="4"/>
  <c r="AA225" i="4"/>
  <c r="Z225" i="4"/>
  <c r="Y225" i="4"/>
  <c r="X225" i="4"/>
  <c r="W225" i="4"/>
  <c r="V225" i="4"/>
  <c r="U225" i="4"/>
  <c r="T225" i="4"/>
  <c r="S225" i="4"/>
  <c r="R225" i="4"/>
  <c r="Q225" i="4"/>
  <c r="D225" i="4"/>
  <c r="AB224" i="4"/>
  <c r="AA224" i="4"/>
  <c r="Z224" i="4"/>
  <c r="Y224" i="4"/>
  <c r="X224" i="4"/>
  <c r="W224" i="4"/>
  <c r="D224" i="4"/>
  <c r="AK223" i="4"/>
  <c r="AJ223" i="4"/>
  <c r="AI223" i="4"/>
  <c r="AH223" i="4"/>
  <c r="AG223" i="4"/>
  <c r="AF223" i="4"/>
  <c r="AE223" i="4"/>
  <c r="AD223" i="4"/>
  <c r="AC223" i="4"/>
  <c r="O223" i="4"/>
  <c r="N223" i="4"/>
  <c r="M223" i="4"/>
  <c r="L223" i="4"/>
  <c r="K223" i="4"/>
  <c r="J223" i="4"/>
  <c r="I223" i="4"/>
  <c r="H223" i="4"/>
  <c r="G223" i="4"/>
  <c r="F223" i="4"/>
  <c r="E223" i="4"/>
  <c r="J632" i="4"/>
  <c r="J25" i="4"/>
  <c r="J19" i="4"/>
  <c r="R139" i="4" l="1"/>
  <c r="V139" i="4"/>
  <c r="V413" i="4"/>
  <c r="V454" i="4"/>
  <c r="U454" i="4"/>
  <c r="Y454" i="4"/>
  <c r="AJ139" i="4"/>
  <c r="AB139" i="4" s="1"/>
  <c r="R133" i="4"/>
  <c r="V133" i="4"/>
  <c r="Q139" i="4"/>
  <c r="U139" i="4"/>
  <c r="Y139" i="4"/>
  <c r="T133" i="4"/>
  <c r="X133" i="4"/>
  <c r="S139" i="4"/>
  <c r="AA139" i="4"/>
  <c r="P711" i="4"/>
  <c r="Q223" i="4"/>
  <c r="U223" i="4"/>
  <c r="Y223" i="4"/>
  <c r="W223" i="4"/>
  <c r="AA223" i="4"/>
  <c r="AB133" i="4"/>
  <c r="Z133" i="4"/>
  <c r="G454" i="4"/>
  <c r="D454" i="4" s="1"/>
  <c r="T454" i="4"/>
  <c r="X454" i="4"/>
  <c r="P460" i="4"/>
  <c r="Z139" i="4"/>
  <c r="R223" i="4"/>
  <c r="V223" i="4"/>
  <c r="Z223" i="4"/>
  <c r="AB223" i="4"/>
  <c r="D133" i="4"/>
  <c r="U133" i="4"/>
  <c r="Y133" i="4"/>
  <c r="T139" i="4"/>
  <c r="R454" i="4"/>
  <c r="P413" i="4"/>
  <c r="D223" i="4"/>
  <c r="W454" i="4"/>
  <c r="AA454" i="4"/>
  <c r="T223" i="4"/>
  <c r="X223" i="4"/>
  <c r="S133" i="4"/>
  <c r="W133" i="4"/>
  <c r="AA133" i="4"/>
  <c r="P459" i="4"/>
  <c r="P456" i="4"/>
  <c r="P455" i="4"/>
  <c r="P226" i="4"/>
  <c r="P228" i="4"/>
  <c r="P134" i="4"/>
  <c r="P141" i="4"/>
  <c r="P458" i="4"/>
  <c r="Q454" i="4"/>
  <c r="P224" i="4"/>
  <c r="P140" i="4"/>
  <c r="P227" i="4"/>
  <c r="AE454" i="4"/>
  <c r="S457" i="4"/>
  <c r="P457" i="4" s="1"/>
  <c r="P225" i="4"/>
  <c r="P137" i="4"/>
  <c r="P144" i="4"/>
  <c r="W143" i="4"/>
  <c r="P143" i="4" s="1"/>
  <c r="W139" i="4"/>
  <c r="AB143" i="4"/>
  <c r="P142" i="4"/>
  <c r="D139" i="4"/>
  <c r="P138" i="4"/>
  <c r="P136" i="4"/>
  <c r="P135" i="4"/>
  <c r="Q133" i="4"/>
  <c r="S223" i="4"/>
  <c r="X139" i="4" l="1"/>
  <c r="S454" i="4"/>
  <c r="P139" i="4"/>
  <c r="P223" i="4"/>
  <c r="P133" i="4"/>
  <c r="P454" i="4"/>
  <c r="AB454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D132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D131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D130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D129" i="4"/>
  <c r="AB128" i="4"/>
  <c r="AA128" i="4"/>
  <c r="Z128" i="4"/>
  <c r="Y128" i="4"/>
  <c r="X128" i="4"/>
  <c r="W128" i="4"/>
  <c r="D128" i="4"/>
  <c r="AK127" i="4"/>
  <c r="AJ127" i="4"/>
  <c r="AI127" i="4"/>
  <c r="AH127" i="4"/>
  <c r="AG127" i="4"/>
  <c r="AF127" i="4"/>
  <c r="AE127" i="4"/>
  <c r="AD127" i="4"/>
  <c r="AC127" i="4"/>
  <c r="O127" i="4"/>
  <c r="N127" i="4"/>
  <c r="M127" i="4"/>
  <c r="L127" i="4"/>
  <c r="K127" i="4"/>
  <c r="J127" i="4"/>
  <c r="I127" i="4"/>
  <c r="H127" i="4"/>
  <c r="G127" i="4"/>
  <c r="F127" i="4"/>
  <c r="E127" i="4"/>
  <c r="U127" i="4" l="1"/>
  <c r="T127" i="4"/>
  <c r="X127" i="4"/>
  <c r="S127" i="4"/>
  <c r="W127" i="4"/>
  <c r="AA127" i="4"/>
  <c r="D127" i="4"/>
  <c r="Y127" i="4"/>
  <c r="R127" i="4"/>
  <c r="V127" i="4"/>
  <c r="Z127" i="4"/>
  <c r="AB127" i="4"/>
  <c r="P131" i="4"/>
  <c r="P128" i="4"/>
  <c r="P129" i="4"/>
  <c r="P132" i="4"/>
  <c r="P130" i="4"/>
  <c r="Q127" i="4"/>
  <c r="AC117" i="4"/>
  <c r="AD117" i="4"/>
  <c r="AE117" i="4"/>
  <c r="AF117" i="4"/>
  <c r="AG117" i="4"/>
  <c r="AH117" i="4"/>
  <c r="AI117" i="4"/>
  <c r="AJ117" i="4"/>
  <c r="AK117" i="4"/>
  <c r="AC118" i="4"/>
  <c r="AD118" i="4"/>
  <c r="AE118" i="4"/>
  <c r="AF118" i="4"/>
  <c r="AG118" i="4"/>
  <c r="AH118" i="4"/>
  <c r="AI118" i="4"/>
  <c r="AJ118" i="4"/>
  <c r="AK118" i="4"/>
  <c r="AC119" i="4"/>
  <c r="AD119" i="4"/>
  <c r="AE119" i="4"/>
  <c r="AF119" i="4"/>
  <c r="AG119" i="4"/>
  <c r="AH119" i="4"/>
  <c r="AI119" i="4"/>
  <c r="AJ119" i="4"/>
  <c r="AC120" i="4"/>
  <c r="AD120" i="4"/>
  <c r="AE120" i="4"/>
  <c r="AF120" i="4"/>
  <c r="AG120" i="4"/>
  <c r="AH120" i="4"/>
  <c r="AI120" i="4"/>
  <c r="AJ120" i="4"/>
  <c r="AK120" i="4"/>
  <c r="AC121" i="4"/>
  <c r="AD121" i="4"/>
  <c r="AE121" i="4"/>
  <c r="AF121" i="4"/>
  <c r="AG121" i="4"/>
  <c r="AH121" i="4"/>
  <c r="AI121" i="4"/>
  <c r="AJ121" i="4"/>
  <c r="AK121" i="4"/>
  <c r="E117" i="4"/>
  <c r="F117" i="4"/>
  <c r="G117" i="4"/>
  <c r="H117" i="4"/>
  <c r="I117" i="4"/>
  <c r="J117" i="4"/>
  <c r="K117" i="4"/>
  <c r="L117" i="4"/>
  <c r="M117" i="4"/>
  <c r="N117" i="4"/>
  <c r="O117" i="4"/>
  <c r="E118" i="4"/>
  <c r="F118" i="4"/>
  <c r="G118" i="4"/>
  <c r="H118" i="4"/>
  <c r="I118" i="4"/>
  <c r="J118" i="4"/>
  <c r="K118" i="4"/>
  <c r="L118" i="4"/>
  <c r="M118" i="4"/>
  <c r="N118" i="4"/>
  <c r="O118" i="4"/>
  <c r="E119" i="4"/>
  <c r="F119" i="4"/>
  <c r="G119" i="4"/>
  <c r="H119" i="4"/>
  <c r="I119" i="4"/>
  <c r="J119" i="4"/>
  <c r="K119" i="4"/>
  <c r="L119" i="4"/>
  <c r="M119" i="4"/>
  <c r="N119" i="4"/>
  <c r="O119" i="4"/>
  <c r="E120" i="4"/>
  <c r="F120" i="4"/>
  <c r="G120" i="4"/>
  <c r="H120" i="4"/>
  <c r="I120" i="4"/>
  <c r="J120" i="4"/>
  <c r="K120" i="4"/>
  <c r="L120" i="4"/>
  <c r="M120" i="4"/>
  <c r="N120" i="4"/>
  <c r="O120" i="4"/>
  <c r="E121" i="4"/>
  <c r="F121" i="4"/>
  <c r="G121" i="4"/>
  <c r="H121" i="4"/>
  <c r="I121" i="4"/>
  <c r="J121" i="4"/>
  <c r="K121" i="4"/>
  <c r="L121" i="4"/>
  <c r="M121" i="4"/>
  <c r="N121" i="4"/>
  <c r="O121" i="4"/>
  <c r="Z119" i="4" l="1"/>
  <c r="R119" i="4"/>
  <c r="P127" i="4"/>
  <c r="Q121" i="4"/>
  <c r="X121" i="4"/>
  <c r="R120" i="4"/>
  <c r="U119" i="4"/>
  <c r="X118" i="4"/>
  <c r="Z120" i="4"/>
  <c r="T118" i="4"/>
  <c r="AA120" i="4"/>
  <c r="S120" i="4"/>
  <c r="V119" i="4"/>
  <c r="Y118" i="4"/>
  <c r="U118" i="4"/>
  <c r="Q118" i="4"/>
  <c r="X117" i="4"/>
  <c r="Y120" i="4"/>
  <c r="U120" i="4"/>
  <c r="X119" i="4"/>
  <c r="T119" i="4"/>
  <c r="AA118" i="4"/>
  <c r="W118" i="4"/>
  <c r="S118" i="4"/>
  <c r="Z117" i="4"/>
  <c r="T121" i="4"/>
  <c r="W120" i="4"/>
  <c r="V121" i="4"/>
  <c r="Q120" i="4"/>
  <c r="X120" i="4"/>
  <c r="T120" i="4"/>
  <c r="AA119" i="4"/>
  <c r="W119" i="4"/>
  <c r="S119" i="4"/>
  <c r="R118" i="4"/>
  <c r="Y117" i="4"/>
  <c r="Z121" i="4"/>
  <c r="R121" i="4"/>
  <c r="AA121" i="4"/>
  <c r="W121" i="4"/>
  <c r="S121" i="4"/>
  <c r="V120" i="4"/>
  <c r="Y119" i="4"/>
  <c r="Q119" i="4"/>
  <c r="AA117" i="4"/>
  <c r="W117" i="4"/>
  <c r="Y121" i="4"/>
  <c r="U121" i="4"/>
  <c r="Z118" i="4"/>
  <c r="V118" i="4"/>
  <c r="AH446" i="4"/>
  <c r="AH632" i="4"/>
  <c r="P120" i="4" l="1"/>
  <c r="P121" i="4"/>
  <c r="P119" i="4"/>
  <c r="P117" i="4"/>
  <c r="P118" i="4"/>
  <c r="AH19" i="4"/>
  <c r="AH25" i="4"/>
  <c r="K619" i="4" l="1"/>
  <c r="L598" i="4"/>
  <c r="K598" i="4"/>
  <c r="J598" i="4"/>
  <c r="J446" i="4"/>
  <c r="I25" i="4" l="1"/>
  <c r="I84" i="4"/>
  <c r="I113" i="4"/>
  <c r="F623" i="4" l="1"/>
  <c r="G623" i="4"/>
  <c r="H623" i="4"/>
  <c r="I623" i="4"/>
  <c r="J623" i="4"/>
  <c r="K623" i="4"/>
  <c r="L623" i="4"/>
  <c r="H624" i="4"/>
  <c r="I624" i="4"/>
  <c r="F625" i="4"/>
  <c r="G625" i="4"/>
  <c r="H625" i="4"/>
  <c r="I625" i="4"/>
  <c r="J625" i="4"/>
  <c r="K625" i="4"/>
  <c r="L625" i="4"/>
  <c r="E623" i="4"/>
  <c r="E625" i="4"/>
  <c r="AC623" i="4"/>
  <c r="AD623" i="4"/>
  <c r="AE623" i="4"/>
  <c r="AF623" i="4"/>
  <c r="AG623" i="4"/>
  <c r="AH623" i="4"/>
  <c r="AI623" i="4"/>
  <c r="AF624" i="4"/>
  <c r="AG624" i="4"/>
  <c r="AH624" i="4"/>
  <c r="AC625" i="4"/>
  <c r="AD625" i="4"/>
  <c r="AE625" i="4"/>
  <c r="AF625" i="4"/>
  <c r="AG625" i="4"/>
  <c r="AH625" i="4"/>
  <c r="AI625" i="4"/>
  <c r="AJ623" i="4"/>
  <c r="AK623" i="4"/>
  <c r="AK624" i="4"/>
  <c r="AK625" i="4"/>
  <c r="AJ625" i="4"/>
  <c r="AB603" i="4"/>
  <c r="AA603" i="4"/>
  <c r="Z603" i="4"/>
  <c r="Y603" i="4"/>
  <c r="X603" i="4"/>
  <c r="W603" i="4"/>
  <c r="V603" i="4"/>
  <c r="U603" i="4"/>
  <c r="T603" i="4"/>
  <c r="S603" i="4"/>
  <c r="R603" i="4"/>
  <c r="Q603" i="4"/>
  <c r="D603" i="4"/>
  <c r="AB602" i="4"/>
  <c r="AA602" i="4"/>
  <c r="Z602" i="4"/>
  <c r="Y602" i="4"/>
  <c r="X602" i="4"/>
  <c r="W602" i="4"/>
  <c r="V602" i="4"/>
  <c r="U602" i="4"/>
  <c r="T602" i="4"/>
  <c r="S602" i="4"/>
  <c r="R602" i="4"/>
  <c r="Q602" i="4"/>
  <c r="D602" i="4"/>
  <c r="AB601" i="4"/>
  <c r="AA601" i="4"/>
  <c r="Z601" i="4"/>
  <c r="Y601" i="4"/>
  <c r="X601" i="4"/>
  <c r="W601" i="4"/>
  <c r="V601" i="4"/>
  <c r="U601" i="4"/>
  <c r="T601" i="4"/>
  <c r="S601" i="4"/>
  <c r="R601" i="4"/>
  <c r="Q601" i="4"/>
  <c r="D601" i="4"/>
  <c r="AB600" i="4"/>
  <c r="AA600" i="4"/>
  <c r="Z600" i="4"/>
  <c r="Y600" i="4"/>
  <c r="X600" i="4"/>
  <c r="W600" i="4"/>
  <c r="V600" i="4"/>
  <c r="U600" i="4"/>
  <c r="T600" i="4"/>
  <c r="S600" i="4"/>
  <c r="R600" i="4"/>
  <c r="Q600" i="4"/>
  <c r="D600" i="4"/>
  <c r="AB599" i="4"/>
  <c r="AA599" i="4"/>
  <c r="Z599" i="4"/>
  <c r="Y599" i="4"/>
  <c r="X599" i="4"/>
  <c r="W599" i="4"/>
  <c r="D599" i="4"/>
  <c r="AK598" i="4"/>
  <c r="AJ598" i="4"/>
  <c r="AI598" i="4"/>
  <c r="AH598" i="4"/>
  <c r="AG598" i="4"/>
  <c r="AF598" i="4"/>
  <c r="AE598" i="4"/>
  <c r="AD598" i="4"/>
  <c r="AC598" i="4"/>
  <c r="O598" i="4"/>
  <c r="N598" i="4"/>
  <c r="M598" i="4"/>
  <c r="I598" i="4"/>
  <c r="H598" i="4"/>
  <c r="G598" i="4"/>
  <c r="F598" i="4"/>
  <c r="E598" i="4"/>
  <c r="AI621" i="4" l="1"/>
  <c r="Q598" i="4"/>
  <c r="Y598" i="4"/>
  <c r="U598" i="4"/>
  <c r="T598" i="4"/>
  <c r="X598" i="4"/>
  <c r="S598" i="4"/>
  <c r="V598" i="4"/>
  <c r="Z598" i="4"/>
  <c r="P602" i="4"/>
  <c r="P603" i="4"/>
  <c r="R598" i="4"/>
  <c r="W598" i="4"/>
  <c r="AA598" i="4"/>
  <c r="D598" i="4"/>
  <c r="AB598" i="4"/>
  <c r="P599" i="4"/>
  <c r="P601" i="4"/>
  <c r="P600" i="4"/>
  <c r="O754" i="4"/>
  <c r="N754" i="4"/>
  <c r="M754" i="4"/>
  <c r="L754" i="4"/>
  <c r="K754" i="4"/>
  <c r="J754" i="4"/>
  <c r="D751" i="4"/>
  <c r="I750" i="4"/>
  <c r="H750" i="4"/>
  <c r="G750" i="4"/>
  <c r="F750" i="4"/>
  <c r="E750" i="4"/>
  <c r="P598" i="4" l="1"/>
  <c r="D754" i="4"/>
  <c r="AB222" i="4"/>
  <c r="AA222" i="4"/>
  <c r="Z222" i="4"/>
  <c r="Y222" i="4"/>
  <c r="X222" i="4"/>
  <c r="W222" i="4"/>
  <c r="V222" i="4"/>
  <c r="U222" i="4"/>
  <c r="T222" i="4"/>
  <c r="S222" i="4"/>
  <c r="R222" i="4"/>
  <c r="Q222" i="4"/>
  <c r="D222" i="4"/>
  <c r="AI221" i="4"/>
  <c r="AI218" i="4" s="1"/>
  <c r="V221" i="4"/>
  <c r="U221" i="4"/>
  <c r="T221" i="4"/>
  <c r="S221" i="4"/>
  <c r="R221" i="4"/>
  <c r="Q221" i="4"/>
  <c r="O221" i="4"/>
  <c r="O218" i="4" s="1"/>
  <c r="N221" i="4"/>
  <c r="M221" i="4"/>
  <c r="M218" i="4" s="1"/>
  <c r="L221" i="4"/>
  <c r="L218" i="4" s="1"/>
  <c r="K221" i="4"/>
  <c r="K218" i="4" s="1"/>
  <c r="AB220" i="4"/>
  <c r="AA220" i="4"/>
  <c r="Z220" i="4"/>
  <c r="Y220" i="4"/>
  <c r="X220" i="4"/>
  <c r="W220" i="4"/>
  <c r="V220" i="4"/>
  <c r="U220" i="4"/>
  <c r="T220" i="4"/>
  <c r="S220" i="4"/>
  <c r="R220" i="4"/>
  <c r="Q220" i="4"/>
  <c r="D220" i="4"/>
  <c r="AB219" i="4"/>
  <c r="AA219" i="4"/>
  <c r="Z219" i="4"/>
  <c r="Y219" i="4"/>
  <c r="X219" i="4"/>
  <c r="W219" i="4"/>
  <c r="D219" i="4"/>
  <c r="AH218" i="4"/>
  <c r="AG218" i="4"/>
  <c r="AF218" i="4"/>
  <c r="AE218" i="4"/>
  <c r="AD218" i="4"/>
  <c r="AC218" i="4"/>
  <c r="J218" i="4"/>
  <c r="I218" i="4"/>
  <c r="H218" i="4"/>
  <c r="G218" i="4"/>
  <c r="F218" i="4"/>
  <c r="E218" i="4"/>
  <c r="V125" i="4"/>
  <c r="U125" i="4"/>
  <c r="U126" i="4"/>
  <c r="U148" i="4"/>
  <c r="U149" i="4"/>
  <c r="S218" i="4" l="1"/>
  <c r="D221" i="4"/>
  <c r="Z221" i="4"/>
  <c r="N218" i="4"/>
  <c r="D218" i="4" s="1"/>
  <c r="W221" i="4"/>
  <c r="AA221" i="4"/>
  <c r="X221" i="4"/>
  <c r="AB221" i="4"/>
  <c r="W218" i="4"/>
  <c r="AA218" i="4"/>
  <c r="Y221" i="4"/>
  <c r="R218" i="4"/>
  <c r="V218" i="4"/>
  <c r="Q218" i="4"/>
  <c r="U218" i="4"/>
  <c r="P220" i="4"/>
  <c r="P222" i="4"/>
  <c r="T218" i="4"/>
  <c r="Z218" i="4"/>
  <c r="P219" i="4"/>
  <c r="AJ218" i="4"/>
  <c r="X218" i="4" s="1"/>
  <c r="AK218" i="4"/>
  <c r="Y218" i="4" s="1"/>
  <c r="P221" i="4" l="1"/>
  <c r="P218" i="4"/>
  <c r="AB218" i="4"/>
  <c r="AB121" i="4" l="1"/>
  <c r="D121" i="4"/>
  <c r="AB126" i="4"/>
  <c r="AB120" i="4" s="1"/>
  <c r="AA126" i="4"/>
  <c r="Z126" i="4"/>
  <c r="Y126" i="4"/>
  <c r="X126" i="4"/>
  <c r="W126" i="4"/>
  <c r="V126" i="4"/>
  <c r="T126" i="4"/>
  <c r="S126" i="4"/>
  <c r="R126" i="4"/>
  <c r="Q126" i="4"/>
  <c r="D126" i="4"/>
  <c r="D120" i="4" s="1"/>
  <c r="AB125" i="4"/>
  <c r="AB119" i="4" s="1"/>
  <c r="AA125" i="4"/>
  <c r="Z125" i="4"/>
  <c r="Y125" i="4"/>
  <c r="X125" i="4"/>
  <c r="W125" i="4"/>
  <c r="T125" i="4"/>
  <c r="S125" i="4"/>
  <c r="R125" i="4"/>
  <c r="Q125" i="4"/>
  <c r="D125" i="4"/>
  <c r="D119" i="4" s="1"/>
  <c r="AB124" i="4"/>
  <c r="AB118" i="4" s="1"/>
  <c r="AA124" i="4"/>
  <c r="Z124" i="4"/>
  <c r="Y124" i="4"/>
  <c r="X124" i="4"/>
  <c r="W124" i="4"/>
  <c r="V124" i="4"/>
  <c r="U124" i="4"/>
  <c r="T124" i="4"/>
  <c r="S124" i="4"/>
  <c r="R124" i="4"/>
  <c r="Q124" i="4"/>
  <c r="D124" i="4"/>
  <c r="D118" i="4" s="1"/>
  <c r="AB123" i="4"/>
  <c r="AB117" i="4" s="1"/>
  <c r="AA123" i="4"/>
  <c r="Z123" i="4"/>
  <c r="Y123" i="4"/>
  <c r="X123" i="4"/>
  <c r="W123" i="4"/>
  <c r="D123" i="4"/>
  <c r="D117" i="4" s="1"/>
  <c r="AK122" i="4"/>
  <c r="AK116" i="4" s="1"/>
  <c r="AJ122" i="4"/>
  <c r="AJ116" i="4" s="1"/>
  <c r="AI122" i="4"/>
  <c r="AI116" i="4" s="1"/>
  <c r="AH122" i="4"/>
  <c r="AH116" i="4" s="1"/>
  <c r="AG122" i="4"/>
  <c r="AG116" i="4" s="1"/>
  <c r="AF122" i="4"/>
  <c r="AF116" i="4" s="1"/>
  <c r="AE122" i="4"/>
  <c r="AE116" i="4" s="1"/>
  <c r="AD122" i="4"/>
  <c r="AD116" i="4" s="1"/>
  <c r="AC122" i="4"/>
  <c r="AC116" i="4" s="1"/>
  <c r="O122" i="4"/>
  <c r="O116" i="4" s="1"/>
  <c r="N122" i="4"/>
  <c r="N116" i="4" s="1"/>
  <c r="M122" i="4"/>
  <c r="M116" i="4" s="1"/>
  <c r="L122" i="4"/>
  <c r="L116" i="4" s="1"/>
  <c r="K122" i="4"/>
  <c r="K116" i="4" s="1"/>
  <c r="J122" i="4"/>
  <c r="J116" i="4" s="1"/>
  <c r="I122" i="4"/>
  <c r="I116" i="4" s="1"/>
  <c r="H122" i="4"/>
  <c r="H116" i="4" s="1"/>
  <c r="G122" i="4"/>
  <c r="G116" i="4" s="1"/>
  <c r="F122" i="4"/>
  <c r="F116" i="4" s="1"/>
  <c r="E122" i="4"/>
  <c r="E116" i="4" s="1"/>
  <c r="AB150" i="4"/>
  <c r="AA150" i="4"/>
  <c r="Z150" i="4"/>
  <c r="Y150" i="4"/>
  <c r="X150" i="4"/>
  <c r="W150" i="4"/>
  <c r="V150" i="4"/>
  <c r="U150" i="4"/>
  <c r="T150" i="4"/>
  <c r="S150" i="4"/>
  <c r="R150" i="4"/>
  <c r="Q150" i="4"/>
  <c r="D150" i="4"/>
  <c r="AB149" i="4"/>
  <c r="AA149" i="4"/>
  <c r="Z149" i="4"/>
  <c r="Y149" i="4"/>
  <c r="X149" i="4"/>
  <c r="W149" i="4"/>
  <c r="V149" i="4"/>
  <c r="T149" i="4"/>
  <c r="S149" i="4"/>
  <c r="R149" i="4"/>
  <c r="Q149" i="4"/>
  <c r="D149" i="4"/>
  <c r="AB148" i="4"/>
  <c r="AA148" i="4"/>
  <c r="Z148" i="4"/>
  <c r="Y148" i="4"/>
  <c r="X148" i="4"/>
  <c r="W148" i="4"/>
  <c r="V148" i="4"/>
  <c r="T148" i="4"/>
  <c r="S148" i="4"/>
  <c r="R148" i="4"/>
  <c r="Q148" i="4"/>
  <c r="D148" i="4"/>
  <c r="AB147" i="4"/>
  <c r="AA147" i="4"/>
  <c r="Z147" i="4"/>
  <c r="Y147" i="4"/>
  <c r="X147" i="4"/>
  <c r="W147" i="4"/>
  <c r="V147" i="4"/>
  <c r="U147" i="4"/>
  <c r="T147" i="4"/>
  <c r="S147" i="4"/>
  <c r="R147" i="4"/>
  <c r="Q147" i="4"/>
  <c r="D147" i="4"/>
  <c r="AB146" i="4"/>
  <c r="AA146" i="4"/>
  <c r="Z146" i="4"/>
  <c r="Y146" i="4"/>
  <c r="X146" i="4"/>
  <c r="W146" i="4"/>
  <c r="D146" i="4"/>
  <c r="AK145" i="4"/>
  <c r="AJ145" i="4"/>
  <c r="AI145" i="4"/>
  <c r="AH145" i="4"/>
  <c r="AG145" i="4"/>
  <c r="AF145" i="4"/>
  <c r="AE145" i="4"/>
  <c r="AD145" i="4"/>
  <c r="AC145" i="4"/>
  <c r="O145" i="4"/>
  <c r="N145" i="4"/>
  <c r="M145" i="4"/>
  <c r="L145" i="4"/>
  <c r="K145" i="4"/>
  <c r="J145" i="4"/>
  <c r="I145" i="4"/>
  <c r="H145" i="4"/>
  <c r="G145" i="4"/>
  <c r="F145" i="4"/>
  <c r="E145" i="4"/>
  <c r="R116" i="4" l="1"/>
  <c r="T116" i="4"/>
  <c r="X116" i="4"/>
  <c r="Q116" i="4"/>
  <c r="U116" i="4"/>
  <c r="Y116" i="4"/>
  <c r="V116" i="4"/>
  <c r="Z116" i="4"/>
  <c r="S116" i="4"/>
  <c r="W116" i="4"/>
  <c r="AA116" i="4"/>
  <c r="P124" i="4"/>
  <c r="T145" i="4"/>
  <c r="Y122" i="4"/>
  <c r="S145" i="4"/>
  <c r="AA145" i="4"/>
  <c r="T122" i="4"/>
  <c r="X122" i="4"/>
  <c r="P123" i="4"/>
  <c r="P146" i="4"/>
  <c r="R122" i="4"/>
  <c r="Z122" i="4"/>
  <c r="R145" i="4"/>
  <c r="S122" i="4"/>
  <c r="W122" i="4"/>
  <c r="AA122" i="4"/>
  <c r="Z145" i="4"/>
  <c r="Y145" i="4"/>
  <c r="X145" i="4"/>
  <c r="W145" i="4"/>
  <c r="P147" i="4"/>
  <c r="P150" i="4"/>
  <c r="P149" i="4"/>
  <c r="V145" i="4"/>
  <c r="V122" i="4"/>
  <c r="AB145" i="4"/>
  <c r="U145" i="4"/>
  <c r="AB122" i="4"/>
  <c r="AB116" i="4" s="1"/>
  <c r="U122" i="4"/>
  <c r="P126" i="4"/>
  <c r="P125" i="4"/>
  <c r="P148" i="4"/>
  <c r="D145" i="4"/>
  <c r="D122" i="4"/>
  <c r="D116" i="4" s="1"/>
  <c r="Q122" i="4"/>
  <c r="Q145" i="4"/>
  <c r="K624" i="4"/>
  <c r="L624" i="4"/>
  <c r="K446" i="4"/>
  <c r="P116" i="4" l="1"/>
  <c r="J624" i="4"/>
  <c r="P145" i="4"/>
  <c r="P122" i="4"/>
  <c r="I709" i="4"/>
  <c r="I672" i="4"/>
  <c r="I632" i="4"/>
  <c r="I238" i="4"/>
  <c r="I71" i="4"/>
  <c r="I237" i="4" s="1"/>
  <c r="I19" i="4"/>
  <c r="AH754" i="4"/>
  <c r="AJ754" i="4"/>
  <c r="AK754" i="4"/>
  <c r="AI754" i="4"/>
  <c r="AB751" i="4"/>
  <c r="AA751" i="4"/>
  <c r="Z751" i="4"/>
  <c r="Y751" i="4"/>
  <c r="X751" i="4"/>
  <c r="W751" i="4"/>
  <c r="AH744" i="4" l="1"/>
  <c r="AI744" i="4"/>
  <c r="AJ744" i="4"/>
  <c r="AK744" i="4"/>
  <c r="AJ485" i="4" l="1"/>
  <c r="AG709" i="4"/>
  <c r="AG632" i="4"/>
  <c r="AG71" i="4" l="1"/>
  <c r="AG161" i="4"/>
  <c r="AG237" i="4" l="1"/>
  <c r="AG22" i="4"/>
  <c r="O735" i="4" l="1"/>
  <c r="N735" i="4"/>
  <c r="M735" i="4"/>
  <c r="L735" i="4"/>
  <c r="K735" i="4"/>
  <c r="J735" i="4"/>
  <c r="I735" i="4"/>
  <c r="H735" i="4"/>
  <c r="G735" i="4"/>
  <c r="F735" i="4"/>
  <c r="E735" i="4"/>
  <c r="O730" i="4"/>
  <c r="N730" i="4"/>
  <c r="M730" i="4"/>
  <c r="L730" i="4"/>
  <c r="K730" i="4"/>
  <c r="J730" i="4"/>
  <c r="I730" i="4"/>
  <c r="H730" i="4"/>
  <c r="G730" i="4"/>
  <c r="F730" i="4"/>
  <c r="E730" i="4"/>
  <c r="O717" i="4"/>
  <c r="N717" i="4"/>
  <c r="M717" i="4"/>
  <c r="L717" i="4"/>
  <c r="K717" i="4"/>
  <c r="J717" i="4"/>
  <c r="I717" i="4"/>
  <c r="H717" i="4"/>
  <c r="G717" i="4"/>
  <c r="F717" i="4"/>
  <c r="E717" i="4"/>
  <c r="O706" i="4"/>
  <c r="N706" i="4"/>
  <c r="M706" i="4"/>
  <c r="L706" i="4"/>
  <c r="K706" i="4"/>
  <c r="J706" i="4"/>
  <c r="I706" i="4"/>
  <c r="H706" i="4"/>
  <c r="G706" i="4"/>
  <c r="F706" i="4"/>
  <c r="E706" i="4"/>
  <c r="O700" i="4"/>
  <c r="N700" i="4"/>
  <c r="M700" i="4"/>
  <c r="L700" i="4"/>
  <c r="K700" i="4"/>
  <c r="J700" i="4"/>
  <c r="I700" i="4"/>
  <c r="H700" i="4"/>
  <c r="G700" i="4"/>
  <c r="F700" i="4"/>
  <c r="E700" i="4"/>
  <c r="H689" i="4"/>
  <c r="O686" i="4"/>
  <c r="N686" i="4"/>
  <c r="M686" i="4"/>
  <c r="L686" i="4"/>
  <c r="K686" i="4"/>
  <c r="J686" i="4"/>
  <c r="I686" i="4"/>
  <c r="H686" i="4"/>
  <c r="G686" i="4"/>
  <c r="F686" i="4"/>
  <c r="E686" i="4"/>
  <c r="O680" i="4"/>
  <c r="N680" i="4"/>
  <c r="M680" i="4"/>
  <c r="L680" i="4"/>
  <c r="K680" i="4"/>
  <c r="J680" i="4"/>
  <c r="I680" i="4"/>
  <c r="H680" i="4"/>
  <c r="G680" i="4"/>
  <c r="F680" i="4"/>
  <c r="E680" i="4"/>
  <c r="O674" i="4"/>
  <c r="N674" i="4"/>
  <c r="M674" i="4"/>
  <c r="L674" i="4"/>
  <c r="K674" i="4"/>
  <c r="J674" i="4"/>
  <c r="I674" i="4"/>
  <c r="H674" i="4"/>
  <c r="G674" i="4"/>
  <c r="F674" i="4"/>
  <c r="E674" i="4"/>
  <c r="E672" i="4"/>
  <c r="E669" i="4" s="1"/>
  <c r="O669" i="4"/>
  <c r="N669" i="4"/>
  <c r="M669" i="4"/>
  <c r="L669" i="4"/>
  <c r="K669" i="4"/>
  <c r="J669" i="4"/>
  <c r="I669" i="4"/>
  <c r="H669" i="4"/>
  <c r="G669" i="4"/>
  <c r="F669" i="4"/>
  <c r="O663" i="4"/>
  <c r="N663" i="4"/>
  <c r="M663" i="4"/>
  <c r="L663" i="4"/>
  <c r="K663" i="4"/>
  <c r="J663" i="4"/>
  <c r="I663" i="4"/>
  <c r="H663" i="4"/>
  <c r="G663" i="4"/>
  <c r="F663" i="4"/>
  <c r="E663" i="4"/>
  <c r="O657" i="4"/>
  <c r="N657" i="4"/>
  <c r="M657" i="4"/>
  <c r="L657" i="4"/>
  <c r="K657" i="4"/>
  <c r="J657" i="4"/>
  <c r="I657" i="4"/>
  <c r="H657" i="4"/>
  <c r="G657" i="4"/>
  <c r="F657" i="4"/>
  <c r="E657" i="4"/>
  <c r="H654" i="4"/>
  <c r="H651" i="4" s="1"/>
  <c r="O651" i="4"/>
  <c r="N651" i="4"/>
  <c r="M651" i="4"/>
  <c r="L651" i="4"/>
  <c r="K651" i="4"/>
  <c r="J651" i="4"/>
  <c r="I651" i="4"/>
  <c r="G651" i="4"/>
  <c r="F651" i="4"/>
  <c r="E651" i="4"/>
  <c r="G649" i="4"/>
  <c r="G646" i="4" s="1"/>
  <c r="F649" i="4"/>
  <c r="F646" i="4" s="1"/>
  <c r="E649" i="4"/>
  <c r="E646" i="4" s="1"/>
  <c r="O648" i="4"/>
  <c r="O646" i="4" s="1"/>
  <c r="N648" i="4"/>
  <c r="N646" i="4" s="1"/>
  <c r="M648" i="4"/>
  <c r="M646" i="4" s="1"/>
  <c r="K648" i="4"/>
  <c r="K646" i="4" s="1"/>
  <c r="J648" i="4"/>
  <c r="J646" i="4" s="1"/>
  <c r="I648" i="4"/>
  <c r="I646" i="4" s="1"/>
  <c r="L646" i="4"/>
  <c r="H646" i="4"/>
  <c r="I643" i="4"/>
  <c r="I640" i="4" s="1"/>
  <c r="O640" i="4"/>
  <c r="N640" i="4"/>
  <c r="M640" i="4"/>
  <c r="L640" i="4"/>
  <c r="K640" i="4"/>
  <c r="J640" i="4"/>
  <c r="H640" i="4"/>
  <c r="G640" i="4"/>
  <c r="F640" i="4"/>
  <c r="E640" i="4"/>
  <c r="E637" i="4"/>
  <c r="E634" i="4" s="1"/>
  <c r="O634" i="4"/>
  <c r="N634" i="4"/>
  <c r="M634" i="4"/>
  <c r="L634" i="4"/>
  <c r="K634" i="4"/>
  <c r="J634" i="4"/>
  <c r="I634" i="4"/>
  <c r="H634" i="4"/>
  <c r="G634" i="4"/>
  <c r="F634" i="4"/>
  <c r="H632" i="4"/>
  <c r="H629" i="4" s="1"/>
  <c r="G632" i="4"/>
  <c r="G629" i="4" s="1"/>
  <c r="E632" i="4"/>
  <c r="E629" i="4" s="1"/>
  <c r="O629" i="4"/>
  <c r="N629" i="4"/>
  <c r="M629" i="4"/>
  <c r="L629" i="4"/>
  <c r="K629" i="4"/>
  <c r="J629" i="4"/>
  <c r="I629" i="4"/>
  <c r="F629" i="4"/>
  <c r="G619" i="4"/>
  <c r="G616" i="4" s="1"/>
  <c r="O616" i="4"/>
  <c r="N616" i="4"/>
  <c r="M616" i="4"/>
  <c r="L616" i="4"/>
  <c r="K616" i="4"/>
  <c r="J616" i="4"/>
  <c r="I616" i="4"/>
  <c r="H616" i="4"/>
  <c r="F616" i="4"/>
  <c r="E616" i="4"/>
  <c r="O610" i="4"/>
  <c r="N610" i="4"/>
  <c r="M610" i="4"/>
  <c r="L610" i="4"/>
  <c r="K610" i="4"/>
  <c r="J610" i="4"/>
  <c r="I610" i="4"/>
  <c r="H610" i="4"/>
  <c r="G610" i="4"/>
  <c r="F610" i="4"/>
  <c r="E610" i="4"/>
  <c r="O604" i="4"/>
  <c r="N604" i="4"/>
  <c r="M604" i="4"/>
  <c r="L604" i="4"/>
  <c r="K604" i="4"/>
  <c r="J604" i="4"/>
  <c r="I604" i="4"/>
  <c r="H604" i="4"/>
  <c r="G604" i="4"/>
  <c r="F604" i="4"/>
  <c r="E604" i="4"/>
  <c r="G595" i="4"/>
  <c r="G592" i="4" s="1"/>
  <c r="F595" i="4"/>
  <c r="F592" i="4" s="1"/>
  <c r="E595" i="4"/>
  <c r="E592" i="4" s="1"/>
  <c r="O592" i="4"/>
  <c r="N592" i="4"/>
  <c r="M592" i="4"/>
  <c r="L592" i="4"/>
  <c r="K592" i="4"/>
  <c r="J592" i="4"/>
  <c r="I592" i="4"/>
  <c r="H592" i="4"/>
  <c r="G590" i="4"/>
  <c r="G587" i="4" s="1"/>
  <c r="O587" i="4"/>
  <c r="N587" i="4"/>
  <c r="M587" i="4"/>
  <c r="L587" i="4"/>
  <c r="K587" i="4"/>
  <c r="J587" i="4"/>
  <c r="I587" i="4"/>
  <c r="H587" i="4"/>
  <c r="F587" i="4"/>
  <c r="E587" i="4"/>
  <c r="G584" i="4"/>
  <c r="G581" i="4" s="1"/>
  <c r="O581" i="4"/>
  <c r="N581" i="4"/>
  <c r="M581" i="4"/>
  <c r="L581" i="4"/>
  <c r="K581" i="4"/>
  <c r="J581" i="4"/>
  <c r="I581" i="4"/>
  <c r="H581" i="4"/>
  <c r="F581" i="4"/>
  <c r="E581" i="4"/>
  <c r="G579" i="4"/>
  <c r="G576" i="4" s="1"/>
  <c r="O576" i="4"/>
  <c r="N576" i="4"/>
  <c r="M576" i="4"/>
  <c r="L576" i="4"/>
  <c r="K576" i="4"/>
  <c r="J576" i="4"/>
  <c r="I576" i="4"/>
  <c r="H576" i="4"/>
  <c r="F576" i="4"/>
  <c r="E576" i="4"/>
  <c r="G573" i="4"/>
  <c r="G570" i="4" s="1"/>
  <c r="F573" i="4"/>
  <c r="F570" i="4" s="1"/>
  <c r="E573" i="4"/>
  <c r="E570" i="4" s="1"/>
  <c r="O570" i="4"/>
  <c r="N570" i="4"/>
  <c r="M570" i="4"/>
  <c r="L570" i="4"/>
  <c r="K570" i="4"/>
  <c r="J570" i="4"/>
  <c r="I570" i="4"/>
  <c r="H570" i="4"/>
  <c r="G567" i="4"/>
  <c r="G564" i="4" s="1"/>
  <c r="F567" i="4"/>
  <c r="F564" i="4" s="1"/>
  <c r="E567" i="4"/>
  <c r="O564" i="4"/>
  <c r="N564" i="4"/>
  <c r="M564" i="4"/>
  <c r="L564" i="4"/>
  <c r="K564" i="4"/>
  <c r="J564" i="4"/>
  <c r="I564" i="4"/>
  <c r="H564" i="4"/>
  <c r="G560" i="4"/>
  <c r="G558" i="4" s="1"/>
  <c r="O558" i="4"/>
  <c r="N558" i="4"/>
  <c r="M558" i="4"/>
  <c r="L558" i="4"/>
  <c r="K558" i="4"/>
  <c r="J558" i="4"/>
  <c r="I558" i="4"/>
  <c r="H558" i="4"/>
  <c r="F558" i="4"/>
  <c r="E558" i="4"/>
  <c r="G556" i="4"/>
  <c r="G553" i="4" s="1"/>
  <c r="O553" i="4"/>
  <c r="N553" i="4"/>
  <c r="M553" i="4"/>
  <c r="L553" i="4"/>
  <c r="K553" i="4"/>
  <c r="J553" i="4"/>
  <c r="I553" i="4"/>
  <c r="H553" i="4"/>
  <c r="F553" i="4"/>
  <c r="E553" i="4"/>
  <c r="G550" i="4"/>
  <c r="G547" i="4" s="1"/>
  <c r="O547" i="4"/>
  <c r="N547" i="4"/>
  <c r="M547" i="4"/>
  <c r="L547" i="4"/>
  <c r="K547" i="4"/>
  <c r="J547" i="4"/>
  <c r="I547" i="4"/>
  <c r="H547" i="4"/>
  <c r="F547" i="4"/>
  <c r="E547" i="4"/>
  <c r="O542" i="4"/>
  <c r="N542" i="4"/>
  <c r="M542" i="4"/>
  <c r="L542" i="4"/>
  <c r="K542" i="4"/>
  <c r="J542" i="4"/>
  <c r="I542" i="4"/>
  <c r="H542" i="4"/>
  <c r="G542" i="4"/>
  <c r="F542" i="4"/>
  <c r="E542" i="4"/>
  <c r="O535" i="4"/>
  <c r="N535" i="4"/>
  <c r="M535" i="4"/>
  <c r="L535" i="4"/>
  <c r="K535" i="4"/>
  <c r="J535" i="4"/>
  <c r="I535" i="4"/>
  <c r="H535" i="4"/>
  <c r="G535" i="4"/>
  <c r="F535" i="4"/>
  <c r="E535" i="4"/>
  <c r="G533" i="4"/>
  <c r="G530" i="4" s="1"/>
  <c r="O530" i="4"/>
  <c r="N530" i="4"/>
  <c r="M530" i="4"/>
  <c r="L530" i="4"/>
  <c r="K530" i="4"/>
  <c r="J530" i="4"/>
  <c r="I530" i="4"/>
  <c r="H530" i="4"/>
  <c r="F530" i="4"/>
  <c r="E530" i="4"/>
  <c r="O524" i="4"/>
  <c r="N524" i="4"/>
  <c r="M524" i="4"/>
  <c r="L524" i="4"/>
  <c r="K524" i="4"/>
  <c r="J524" i="4"/>
  <c r="I524" i="4"/>
  <c r="H524" i="4"/>
  <c r="G524" i="4"/>
  <c r="F524" i="4"/>
  <c r="E524" i="4"/>
  <c r="G522" i="4"/>
  <c r="G519" i="4" s="1"/>
  <c r="O519" i="4"/>
  <c r="N519" i="4"/>
  <c r="M519" i="4"/>
  <c r="L519" i="4"/>
  <c r="K519" i="4"/>
  <c r="J519" i="4"/>
  <c r="I519" i="4"/>
  <c r="H519" i="4"/>
  <c r="F519" i="4"/>
  <c r="E519" i="4"/>
  <c r="G516" i="4"/>
  <c r="G513" i="4" s="1"/>
  <c r="O513" i="4"/>
  <c r="N513" i="4"/>
  <c r="M513" i="4"/>
  <c r="L513" i="4"/>
  <c r="K513" i="4"/>
  <c r="J513" i="4"/>
  <c r="I513" i="4"/>
  <c r="H513" i="4"/>
  <c r="F513" i="4"/>
  <c r="E513" i="4"/>
  <c r="G510" i="4"/>
  <c r="G507" i="4" s="1"/>
  <c r="O507" i="4"/>
  <c r="N507" i="4"/>
  <c r="M507" i="4"/>
  <c r="L507" i="4"/>
  <c r="K507" i="4"/>
  <c r="J507" i="4"/>
  <c r="I507" i="4"/>
  <c r="H507" i="4"/>
  <c r="F507" i="4"/>
  <c r="E507" i="4"/>
  <c r="O501" i="4"/>
  <c r="N501" i="4"/>
  <c r="M501" i="4"/>
  <c r="L501" i="4"/>
  <c r="K501" i="4"/>
  <c r="J501" i="4"/>
  <c r="I501" i="4"/>
  <c r="H501" i="4"/>
  <c r="G501" i="4"/>
  <c r="F501" i="4"/>
  <c r="E501" i="4"/>
  <c r="G499" i="4"/>
  <c r="G496" i="4" s="1"/>
  <c r="O496" i="4"/>
  <c r="N496" i="4"/>
  <c r="M496" i="4"/>
  <c r="L496" i="4"/>
  <c r="K496" i="4"/>
  <c r="J496" i="4"/>
  <c r="I496" i="4"/>
  <c r="H496" i="4"/>
  <c r="F496" i="4"/>
  <c r="E496" i="4"/>
  <c r="O490" i="4"/>
  <c r="N490" i="4"/>
  <c r="M490" i="4"/>
  <c r="L490" i="4"/>
  <c r="K490" i="4"/>
  <c r="J490" i="4"/>
  <c r="I490" i="4"/>
  <c r="H490" i="4"/>
  <c r="G490" i="4"/>
  <c r="F490" i="4"/>
  <c r="E490" i="4"/>
  <c r="G488" i="4"/>
  <c r="G485" i="4" s="1"/>
  <c r="O485" i="4"/>
  <c r="N485" i="4"/>
  <c r="M485" i="4"/>
  <c r="L485" i="4"/>
  <c r="K485" i="4"/>
  <c r="J485" i="4"/>
  <c r="I485" i="4"/>
  <c r="H485" i="4"/>
  <c r="F485" i="4"/>
  <c r="E485" i="4"/>
  <c r="G482" i="4"/>
  <c r="F482" i="4"/>
  <c r="O479" i="4"/>
  <c r="N479" i="4"/>
  <c r="M479" i="4"/>
  <c r="L479" i="4"/>
  <c r="K479" i="4"/>
  <c r="J479" i="4"/>
  <c r="I479" i="4"/>
  <c r="H479" i="4"/>
  <c r="E479" i="4"/>
  <c r="G465" i="4"/>
  <c r="O465" i="4"/>
  <c r="N465" i="4"/>
  <c r="M465" i="4"/>
  <c r="L465" i="4"/>
  <c r="K465" i="4"/>
  <c r="J465" i="4"/>
  <c r="I465" i="4"/>
  <c r="H465" i="4"/>
  <c r="F465" i="4"/>
  <c r="E465" i="4"/>
  <c r="O448" i="4"/>
  <c r="N448" i="4"/>
  <c r="M448" i="4"/>
  <c r="L448" i="4"/>
  <c r="K448" i="4"/>
  <c r="J448" i="4"/>
  <c r="I448" i="4"/>
  <c r="H448" i="4"/>
  <c r="G448" i="4"/>
  <c r="F448" i="4"/>
  <c r="E448" i="4"/>
  <c r="N446" i="4"/>
  <c r="N443" i="4" s="1"/>
  <c r="O443" i="4"/>
  <c r="M443" i="4"/>
  <c r="L443" i="4"/>
  <c r="K443" i="4"/>
  <c r="J443" i="4"/>
  <c r="I443" i="4"/>
  <c r="H443" i="4"/>
  <c r="G443" i="4"/>
  <c r="F443" i="4"/>
  <c r="E443" i="4"/>
  <c r="G439" i="4"/>
  <c r="G437" i="4" s="1"/>
  <c r="O437" i="4"/>
  <c r="N437" i="4"/>
  <c r="M437" i="4"/>
  <c r="L437" i="4"/>
  <c r="K437" i="4"/>
  <c r="J437" i="4"/>
  <c r="I437" i="4"/>
  <c r="H437" i="4"/>
  <c r="F437" i="4"/>
  <c r="E437" i="4"/>
  <c r="F435" i="4"/>
  <c r="F432" i="4" s="1"/>
  <c r="O432" i="4"/>
  <c r="N432" i="4"/>
  <c r="M432" i="4"/>
  <c r="L432" i="4"/>
  <c r="K432" i="4"/>
  <c r="J432" i="4"/>
  <c r="I432" i="4"/>
  <c r="H432" i="4"/>
  <c r="G432" i="4"/>
  <c r="E432" i="4"/>
  <c r="G428" i="4"/>
  <c r="G426" i="4" s="1"/>
  <c r="O426" i="4"/>
  <c r="N426" i="4"/>
  <c r="M426" i="4"/>
  <c r="L426" i="4"/>
  <c r="K426" i="4"/>
  <c r="J426" i="4"/>
  <c r="I426" i="4"/>
  <c r="H426" i="4"/>
  <c r="F426" i="4"/>
  <c r="E426" i="4"/>
  <c r="O419" i="4"/>
  <c r="N419" i="4"/>
  <c r="M419" i="4"/>
  <c r="L419" i="4"/>
  <c r="K419" i="4"/>
  <c r="J419" i="4"/>
  <c r="I419" i="4"/>
  <c r="H419" i="4"/>
  <c r="G419" i="4"/>
  <c r="F419" i="4"/>
  <c r="E419" i="4"/>
  <c r="G410" i="4"/>
  <c r="G407" i="4" s="1"/>
  <c r="O407" i="4"/>
  <c r="N407" i="4"/>
  <c r="M407" i="4"/>
  <c r="L407" i="4"/>
  <c r="K407" i="4"/>
  <c r="J407" i="4"/>
  <c r="I407" i="4"/>
  <c r="H407" i="4"/>
  <c r="F407" i="4"/>
  <c r="E407" i="4"/>
  <c r="G404" i="4"/>
  <c r="G401" i="4" s="1"/>
  <c r="O401" i="4"/>
  <c r="N401" i="4"/>
  <c r="M401" i="4"/>
  <c r="L401" i="4"/>
  <c r="K401" i="4"/>
  <c r="J401" i="4"/>
  <c r="I401" i="4"/>
  <c r="H401" i="4"/>
  <c r="F401" i="4"/>
  <c r="E401" i="4"/>
  <c r="O395" i="4"/>
  <c r="N395" i="4"/>
  <c r="M395" i="4"/>
  <c r="L395" i="4"/>
  <c r="K395" i="4"/>
  <c r="J395" i="4"/>
  <c r="I395" i="4"/>
  <c r="H395" i="4"/>
  <c r="G395" i="4"/>
  <c r="F395" i="4"/>
  <c r="E395" i="4"/>
  <c r="O388" i="4"/>
  <c r="N388" i="4"/>
  <c r="M388" i="4"/>
  <c r="L388" i="4"/>
  <c r="K388" i="4"/>
  <c r="J388" i="4"/>
  <c r="I388" i="4"/>
  <c r="H388" i="4"/>
  <c r="G388" i="4"/>
  <c r="F388" i="4"/>
  <c r="E388" i="4"/>
  <c r="O382" i="4"/>
  <c r="N382" i="4"/>
  <c r="M382" i="4"/>
  <c r="L382" i="4"/>
  <c r="K382" i="4"/>
  <c r="J382" i="4"/>
  <c r="I382" i="4"/>
  <c r="H382" i="4"/>
  <c r="G382" i="4"/>
  <c r="F382" i="4"/>
  <c r="E382" i="4"/>
  <c r="O379" i="4"/>
  <c r="N379" i="4"/>
  <c r="N376" i="4" s="1"/>
  <c r="K379" i="4"/>
  <c r="J379" i="4"/>
  <c r="J376" i="4" s="1"/>
  <c r="M376" i="4"/>
  <c r="L376" i="4"/>
  <c r="I376" i="4"/>
  <c r="H376" i="4"/>
  <c r="G376" i="4"/>
  <c r="F373" i="4"/>
  <c r="F379" i="4" s="1"/>
  <c r="F376" i="4" s="1"/>
  <c r="E373" i="4"/>
  <c r="E379" i="4" s="1"/>
  <c r="E376" i="4" s="1"/>
  <c r="O370" i="4"/>
  <c r="N370" i="4"/>
  <c r="M370" i="4"/>
  <c r="L370" i="4"/>
  <c r="K370" i="4"/>
  <c r="J370" i="4"/>
  <c r="I370" i="4"/>
  <c r="H370" i="4"/>
  <c r="G370" i="4"/>
  <c r="O364" i="4"/>
  <c r="N364" i="4"/>
  <c r="M364" i="4"/>
  <c r="L364" i="4"/>
  <c r="K364" i="4"/>
  <c r="J364" i="4"/>
  <c r="I364" i="4"/>
  <c r="H364" i="4"/>
  <c r="G364" i="4"/>
  <c r="F364" i="4"/>
  <c r="E364" i="4"/>
  <c r="O358" i="4"/>
  <c r="N358" i="4"/>
  <c r="M358" i="4"/>
  <c r="L358" i="4"/>
  <c r="K358" i="4"/>
  <c r="J358" i="4"/>
  <c r="I358" i="4"/>
  <c r="H358" i="4"/>
  <c r="G358" i="4"/>
  <c r="F358" i="4"/>
  <c r="E358" i="4"/>
  <c r="O352" i="4"/>
  <c r="N352" i="4"/>
  <c r="M352" i="4"/>
  <c r="L352" i="4"/>
  <c r="K352" i="4"/>
  <c r="J352" i="4"/>
  <c r="I352" i="4"/>
  <c r="H352" i="4"/>
  <c r="G352" i="4"/>
  <c r="F352" i="4"/>
  <c r="E352" i="4"/>
  <c r="G349" i="4"/>
  <c r="O346" i="4"/>
  <c r="N346" i="4"/>
  <c r="M346" i="4"/>
  <c r="L346" i="4"/>
  <c r="K346" i="4"/>
  <c r="J346" i="4"/>
  <c r="I346" i="4"/>
  <c r="H346" i="4"/>
  <c r="F346" i="4"/>
  <c r="E346" i="4"/>
  <c r="M343" i="4"/>
  <c r="L343" i="4"/>
  <c r="L340" i="4" s="1"/>
  <c r="I343" i="4"/>
  <c r="H343" i="4"/>
  <c r="H340" i="4" s="1"/>
  <c r="O340" i="4"/>
  <c r="N340" i="4"/>
  <c r="K340" i="4"/>
  <c r="J340" i="4"/>
  <c r="G340" i="4"/>
  <c r="F340" i="4"/>
  <c r="E340" i="4"/>
  <c r="O334" i="4"/>
  <c r="N334" i="4"/>
  <c r="M334" i="4"/>
  <c r="L334" i="4"/>
  <c r="K334" i="4"/>
  <c r="J334" i="4"/>
  <c r="I334" i="4"/>
  <c r="H334" i="4"/>
  <c r="G334" i="4"/>
  <c r="F334" i="4"/>
  <c r="E334" i="4"/>
  <c r="O328" i="4"/>
  <c r="N328" i="4"/>
  <c r="M328" i="4"/>
  <c r="L328" i="4"/>
  <c r="K328" i="4"/>
  <c r="J328" i="4"/>
  <c r="I328" i="4"/>
  <c r="H328" i="4"/>
  <c r="G328" i="4"/>
  <c r="F328" i="4"/>
  <c r="E328" i="4"/>
  <c r="N323" i="4"/>
  <c r="N321" i="4" s="1"/>
  <c r="M323" i="4"/>
  <c r="M473" i="4" s="1"/>
  <c r="J323" i="4"/>
  <c r="O321" i="4"/>
  <c r="L321" i="4"/>
  <c r="K321" i="4"/>
  <c r="J321" i="4"/>
  <c r="I321" i="4"/>
  <c r="H321" i="4"/>
  <c r="G321" i="4"/>
  <c r="F321" i="4"/>
  <c r="E321" i="4"/>
  <c r="O315" i="4"/>
  <c r="N315" i="4"/>
  <c r="M315" i="4"/>
  <c r="L315" i="4"/>
  <c r="K315" i="4"/>
  <c r="J315" i="4"/>
  <c r="I315" i="4"/>
  <c r="H315" i="4"/>
  <c r="G315" i="4"/>
  <c r="F315" i="4"/>
  <c r="E315" i="4"/>
  <c r="G311" i="4"/>
  <c r="O309" i="4"/>
  <c r="N309" i="4"/>
  <c r="M309" i="4"/>
  <c r="L309" i="4"/>
  <c r="K309" i="4"/>
  <c r="J309" i="4"/>
  <c r="I309" i="4"/>
  <c r="H309" i="4"/>
  <c r="F309" i="4"/>
  <c r="E309" i="4"/>
  <c r="E306" i="4"/>
  <c r="E303" i="4" s="1"/>
  <c r="O303" i="4"/>
  <c r="N303" i="4"/>
  <c r="M303" i="4"/>
  <c r="L303" i="4"/>
  <c r="K303" i="4"/>
  <c r="J303" i="4"/>
  <c r="I303" i="4"/>
  <c r="H303" i="4"/>
  <c r="G303" i="4"/>
  <c r="F303" i="4"/>
  <c r="N299" i="4"/>
  <c r="N296" i="4" s="1"/>
  <c r="L299" i="4"/>
  <c r="J299" i="4"/>
  <c r="J296" i="4" s="1"/>
  <c r="H299" i="4"/>
  <c r="O296" i="4"/>
  <c r="M296" i="4"/>
  <c r="K296" i="4"/>
  <c r="I296" i="4"/>
  <c r="G296" i="4"/>
  <c r="F296" i="4"/>
  <c r="E296" i="4"/>
  <c r="N292" i="4"/>
  <c r="N290" i="4" s="1"/>
  <c r="J292" i="4"/>
  <c r="J290" i="4" s="1"/>
  <c r="O290" i="4"/>
  <c r="M290" i="4"/>
  <c r="L290" i="4"/>
  <c r="K290" i="4"/>
  <c r="I290" i="4"/>
  <c r="H290" i="4"/>
  <c r="G290" i="4"/>
  <c r="F290" i="4"/>
  <c r="E290" i="4"/>
  <c r="N287" i="4"/>
  <c r="J287" i="4"/>
  <c r="N286" i="4"/>
  <c r="J286" i="4"/>
  <c r="O284" i="4"/>
  <c r="M284" i="4"/>
  <c r="L284" i="4"/>
  <c r="K284" i="4"/>
  <c r="I284" i="4"/>
  <c r="H284" i="4"/>
  <c r="G284" i="4"/>
  <c r="F284" i="4"/>
  <c r="E284" i="4"/>
  <c r="N281" i="4"/>
  <c r="N278" i="4" s="1"/>
  <c r="J281" i="4"/>
  <c r="J278" i="4" s="1"/>
  <c r="O278" i="4"/>
  <c r="M278" i="4"/>
  <c r="L278" i="4"/>
  <c r="K278" i="4"/>
  <c r="I278" i="4"/>
  <c r="H278" i="4"/>
  <c r="G278" i="4"/>
  <c r="F278" i="4"/>
  <c r="E278" i="4"/>
  <c r="N275" i="4"/>
  <c r="J275" i="4"/>
  <c r="O272" i="4"/>
  <c r="M272" i="4"/>
  <c r="L272" i="4"/>
  <c r="K272" i="4"/>
  <c r="I272" i="4"/>
  <c r="H272" i="4"/>
  <c r="G272" i="4"/>
  <c r="F272" i="4"/>
  <c r="E272" i="4"/>
  <c r="N266" i="4"/>
  <c r="M266" i="4"/>
  <c r="L266" i="4"/>
  <c r="J266" i="4"/>
  <c r="I266" i="4"/>
  <c r="H266" i="4"/>
  <c r="G266" i="4"/>
  <c r="F266" i="4"/>
  <c r="E266" i="4"/>
  <c r="E263" i="4"/>
  <c r="O260" i="4"/>
  <c r="N260" i="4"/>
  <c r="M260" i="4"/>
  <c r="L260" i="4"/>
  <c r="K260" i="4"/>
  <c r="J260" i="4"/>
  <c r="I260" i="4"/>
  <c r="H260" i="4"/>
  <c r="G260" i="4"/>
  <c r="F260" i="4"/>
  <c r="F257" i="4"/>
  <c r="N256" i="4"/>
  <c r="J256" i="4"/>
  <c r="O254" i="4"/>
  <c r="M254" i="4"/>
  <c r="L254" i="4"/>
  <c r="K254" i="4"/>
  <c r="I254" i="4"/>
  <c r="H254" i="4"/>
  <c r="G254" i="4"/>
  <c r="E254" i="4"/>
  <c r="O248" i="4"/>
  <c r="N248" i="4"/>
  <c r="M248" i="4"/>
  <c r="L248" i="4"/>
  <c r="K248" i="4"/>
  <c r="J248" i="4"/>
  <c r="I248" i="4"/>
  <c r="H248" i="4"/>
  <c r="G248" i="4"/>
  <c r="F248" i="4"/>
  <c r="E248" i="4"/>
  <c r="O242" i="4"/>
  <c r="N242" i="4"/>
  <c r="M242" i="4"/>
  <c r="L242" i="4"/>
  <c r="K242" i="4"/>
  <c r="J242" i="4"/>
  <c r="I242" i="4"/>
  <c r="H242" i="4"/>
  <c r="G242" i="4"/>
  <c r="F242" i="4"/>
  <c r="E242" i="4"/>
  <c r="O229" i="4"/>
  <c r="M229" i="4"/>
  <c r="L229" i="4"/>
  <c r="K229" i="4"/>
  <c r="N229" i="4"/>
  <c r="J229" i="4"/>
  <c r="I229" i="4"/>
  <c r="H229" i="4"/>
  <c r="G229" i="4"/>
  <c r="F229" i="4"/>
  <c r="E229" i="4"/>
  <c r="F215" i="4"/>
  <c r="F212" i="4" s="1"/>
  <c r="O212" i="4"/>
  <c r="N212" i="4"/>
  <c r="M212" i="4"/>
  <c r="L212" i="4"/>
  <c r="K212" i="4"/>
  <c r="J212" i="4"/>
  <c r="I212" i="4"/>
  <c r="H212" i="4"/>
  <c r="G212" i="4"/>
  <c r="E212" i="4"/>
  <c r="E206" i="4"/>
  <c r="E203" i="4"/>
  <c r="E200" i="4" s="1"/>
  <c r="O200" i="4"/>
  <c r="N200" i="4"/>
  <c r="M200" i="4"/>
  <c r="L200" i="4"/>
  <c r="K200" i="4"/>
  <c r="J200" i="4"/>
  <c r="I200" i="4"/>
  <c r="H200" i="4"/>
  <c r="G200" i="4"/>
  <c r="F200" i="4"/>
  <c r="H197" i="4"/>
  <c r="H194" i="4" s="1"/>
  <c r="O194" i="4"/>
  <c r="N194" i="4"/>
  <c r="M194" i="4"/>
  <c r="L194" i="4"/>
  <c r="K194" i="4"/>
  <c r="J194" i="4"/>
  <c r="I194" i="4"/>
  <c r="G194" i="4"/>
  <c r="F194" i="4"/>
  <c r="E194" i="4"/>
  <c r="O188" i="4"/>
  <c r="N188" i="4"/>
  <c r="M188" i="4"/>
  <c r="L188" i="4"/>
  <c r="K188" i="4"/>
  <c r="J188" i="4"/>
  <c r="I188" i="4"/>
  <c r="H188" i="4"/>
  <c r="G188" i="4"/>
  <c r="F188" i="4"/>
  <c r="E188" i="4"/>
  <c r="O182" i="4"/>
  <c r="N182" i="4"/>
  <c r="M182" i="4"/>
  <c r="L182" i="4"/>
  <c r="K182" i="4"/>
  <c r="J182" i="4"/>
  <c r="I182" i="4"/>
  <c r="H182" i="4"/>
  <c r="G182" i="4"/>
  <c r="F182" i="4"/>
  <c r="E182" i="4"/>
  <c r="O176" i="4"/>
  <c r="N176" i="4"/>
  <c r="M176" i="4"/>
  <c r="L176" i="4"/>
  <c r="K176" i="4"/>
  <c r="J176" i="4"/>
  <c r="I176" i="4"/>
  <c r="H176" i="4"/>
  <c r="G176" i="4"/>
  <c r="F176" i="4"/>
  <c r="E176" i="4"/>
  <c r="O170" i="4"/>
  <c r="N170" i="4"/>
  <c r="M170" i="4"/>
  <c r="L170" i="4"/>
  <c r="K170" i="4"/>
  <c r="J170" i="4"/>
  <c r="I170" i="4"/>
  <c r="H170" i="4"/>
  <c r="G170" i="4"/>
  <c r="F170" i="4"/>
  <c r="E170" i="4"/>
  <c r="I164" i="4"/>
  <c r="O164" i="4"/>
  <c r="N164" i="4"/>
  <c r="M164" i="4"/>
  <c r="L164" i="4"/>
  <c r="K164" i="4"/>
  <c r="J164" i="4"/>
  <c r="H164" i="4"/>
  <c r="G164" i="4"/>
  <c r="F164" i="4"/>
  <c r="E164" i="4"/>
  <c r="O163" i="4"/>
  <c r="N163" i="4"/>
  <c r="M163" i="4"/>
  <c r="L163" i="4"/>
  <c r="K163" i="4"/>
  <c r="J163" i="4"/>
  <c r="I163" i="4"/>
  <c r="H163" i="4"/>
  <c r="G163" i="4"/>
  <c r="F163" i="4"/>
  <c r="E163" i="4"/>
  <c r="O162" i="4"/>
  <c r="O238" i="4" s="1"/>
  <c r="N162" i="4"/>
  <c r="N238" i="4" s="1"/>
  <c r="M162" i="4"/>
  <c r="M238" i="4" s="1"/>
  <c r="L162" i="4"/>
  <c r="L238" i="4" s="1"/>
  <c r="K162" i="4"/>
  <c r="K238" i="4" s="1"/>
  <c r="J162" i="4"/>
  <c r="J238" i="4" s="1"/>
  <c r="H162" i="4"/>
  <c r="G162" i="4"/>
  <c r="G238" i="4" s="1"/>
  <c r="F162" i="4"/>
  <c r="F238" i="4" s="1"/>
  <c r="E162" i="4"/>
  <c r="E238" i="4" s="1"/>
  <c r="O161" i="4"/>
  <c r="O237" i="4" s="1"/>
  <c r="N161" i="4"/>
  <c r="N237" i="4" s="1"/>
  <c r="M161" i="4"/>
  <c r="M237" i="4" s="1"/>
  <c r="L161" i="4"/>
  <c r="L237" i="4" s="1"/>
  <c r="K161" i="4"/>
  <c r="K237" i="4" s="1"/>
  <c r="J161" i="4"/>
  <c r="J237" i="4" s="1"/>
  <c r="H161" i="4"/>
  <c r="G161" i="4"/>
  <c r="G237" i="4" s="1"/>
  <c r="F161" i="4"/>
  <c r="E161" i="4"/>
  <c r="O160" i="4"/>
  <c r="O236" i="4" s="1"/>
  <c r="N160" i="4"/>
  <c r="N236" i="4" s="1"/>
  <c r="M160" i="4"/>
  <c r="M236" i="4" s="1"/>
  <c r="L160" i="4"/>
  <c r="L236" i="4" s="1"/>
  <c r="K160" i="4"/>
  <c r="K236" i="4" s="1"/>
  <c r="J160" i="4"/>
  <c r="J236" i="4" s="1"/>
  <c r="I160" i="4"/>
  <c r="I236" i="4" s="1"/>
  <c r="H160" i="4"/>
  <c r="H236" i="4" s="1"/>
  <c r="G160" i="4"/>
  <c r="G236" i="4" s="1"/>
  <c r="F160" i="4"/>
  <c r="F236" i="4" s="1"/>
  <c r="E160" i="4"/>
  <c r="E236" i="4" s="1"/>
  <c r="H156" i="4"/>
  <c r="H155" i="4"/>
  <c r="O152" i="4"/>
  <c r="N152" i="4"/>
  <c r="M152" i="4"/>
  <c r="L152" i="4"/>
  <c r="K152" i="4"/>
  <c r="J152" i="4"/>
  <c r="I152" i="4"/>
  <c r="G152" i="4"/>
  <c r="F152" i="4"/>
  <c r="E152" i="4"/>
  <c r="O110" i="4"/>
  <c r="N110" i="4"/>
  <c r="M110" i="4"/>
  <c r="L110" i="4"/>
  <c r="K110" i="4"/>
  <c r="J110" i="4"/>
  <c r="I110" i="4"/>
  <c r="H110" i="4"/>
  <c r="G110" i="4"/>
  <c r="F110" i="4"/>
  <c r="E110" i="4"/>
  <c r="O104" i="4"/>
  <c r="N104" i="4"/>
  <c r="M104" i="4"/>
  <c r="L104" i="4"/>
  <c r="K104" i="4"/>
  <c r="J104" i="4"/>
  <c r="I104" i="4"/>
  <c r="H104" i="4"/>
  <c r="G104" i="4"/>
  <c r="F104" i="4"/>
  <c r="E104" i="4"/>
  <c r="O98" i="4"/>
  <c r="N98" i="4"/>
  <c r="M98" i="4"/>
  <c r="L98" i="4"/>
  <c r="K98" i="4"/>
  <c r="J98" i="4"/>
  <c r="I98" i="4"/>
  <c r="H98" i="4"/>
  <c r="G98" i="4"/>
  <c r="F98" i="4"/>
  <c r="E98" i="4"/>
  <c r="O92" i="4"/>
  <c r="N92" i="4"/>
  <c r="M92" i="4"/>
  <c r="L92" i="4"/>
  <c r="K92" i="4"/>
  <c r="J92" i="4"/>
  <c r="I92" i="4"/>
  <c r="H92" i="4"/>
  <c r="G92" i="4"/>
  <c r="F92" i="4"/>
  <c r="E92" i="4"/>
  <c r="O86" i="4"/>
  <c r="N86" i="4"/>
  <c r="M86" i="4"/>
  <c r="L86" i="4"/>
  <c r="K86" i="4"/>
  <c r="J86" i="4"/>
  <c r="I86" i="4"/>
  <c r="H86" i="4"/>
  <c r="G86" i="4"/>
  <c r="F86" i="4"/>
  <c r="E86" i="4"/>
  <c r="O80" i="4"/>
  <c r="N80" i="4"/>
  <c r="M80" i="4"/>
  <c r="L80" i="4"/>
  <c r="K80" i="4"/>
  <c r="J80" i="4"/>
  <c r="I80" i="4"/>
  <c r="H80" i="4"/>
  <c r="G80" i="4"/>
  <c r="F80" i="4"/>
  <c r="E80" i="4"/>
  <c r="F77" i="4"/>
  <c r="F74" i="4" s="1"/>
  <c r="O74" i="4"/>
  <c r="N74" i="4"/>
  <c r="M74" i="4"/>
  <c r="L74" i="4"/>
  <c r="K74" i="4"/>
  <c r="J74" i="4"/>
  <c r="I74" i="4"/>
  <c r="H74" i="4"/>
  <c r="G74" i="4"/>
  <c r="E74" i="4"/>
  <c r="O68" i="4"/>
  <c r="N68" i="4"/>
  <c r="M68" i="4"/>
  <c r="L68" i="4"/>
  <c r="K68" i="4"/>
  <c r="J68" i="4"/>
  <c r="I68" i="4"/>
  <c r="H68" i="4"/>
  <c r="G68" i="4"/>
  <c r="F68" i="4"/>
  <c r="E68" i="4"/>
  <c r="O62" i="4"/>
  <c r="N62" i="4"/>
  <c r="M62" i="4"/>
  <c r="L62" i="4"/>
  <c r="K62" i="4"/>
  <c r="J62" i="4"/>
  <c r="I62" i="4"/>
  <c r="H62" i="4"/>
  <c r="G62" i="4"/>
  <c r="F62" i="4"/>
  <c r="E62" i="4"/>
  <c r="H60" i="4"/>
  <c r="H59" i="4"/>
  <c r="O56" i="4"/>
  <c r="N56" i="4"/>
  <c r="M56" i="4"/>
  <c r="L56" i="4"/>
  <c r="K56" i="4"/>
  <c r="J56" i="4"/>
  <c r="I56" i="4"/>
  <c r="G56" i="4"/>
  <c r="F56" i="4"/>
  <c r="E56" i="4"/>
  <c r="D40" i="4"/>
  <c r="D39" i="4"/>
  <c r="D38" i="4"/>
  <c r="D37" i="4"/>
  <c r="D36" i="4"/>
  <c r="O35" i="4"/>
  <c r="N35" i="4"/>
  <c r="M35" i="4"/>
  <c r="L35" i="4"/>
  <c r="K35" i="4"/>
  <c r="J35" i="4"/>
  <c r="I35" i="4"/>
  <c r="H35" i="4"/>
  <c r="G35" i="4"/>
  <c r="F35" i="4"/>
  <c r="E35" i="4"/>
  <c r="D33" i="4"/>
  <c r="D32" i="4"/>
  <c r="F31" i="4"/>
  <c r="D31" i="4" s="1"/>
  <c r="D30" i="4"/>
  <c r="D29" i="4"/>
  <c r="O28" i="4"/>
  <c r="N28" i="4"/>
  <c r="M28" i="4"/>
  <c r="L28" i="4"/>
  <c r="K28" i="4"/>
  <c r="J28" i="4"/>
  <c r="I28" i="4"/>
  <c r="H28" i="4"/>
  <c r="G28" i="4"/>
  <c r="F28" i="4"/>
  <c r="E28" i="4"/>
  <c r="D27" i="4"/>
  <c r="D26" i="4"/>
  <c r="O25" i="4"/>
  <c r="N25" i="4"/>
  <c r="M25" i="4"/>
  <c r="L25" i="4"/>
  <c r="L22" i="4" s="1"/>
  <c r="K25" i="4"/>
  <c r="K22" i="4" s="1"/>
  <c r="J22" i="4"/>
  <c r="H25" i="4"/>
  <c r="H22" i="4" s="1"/>
  <c r="G25" i="4"/>
  <c r="G22" i="4" s="1"/>
  <c r="F25" i="4"/>
  <c r="F22" i="4" s="1"/>
  <c r="E25" i="4"/>
  <c r="E22" i="4" s="1"/>
  <c r="D24" i="4"/>
  <c r="D23" i="4"/>
  <c r="O22" i="4"/>
  <c r="N22" i="4"/>
  <c r="M22" i="4"/>
  <c r="I22" i="4"/>
  <c r="U22" i="4" s="1"/>
  <c r="D21" i="4"/>
  <c r="D20" i="4"/>
  <c r="G19" i="4"/>
  <c r="G16" i="4" s="1"/>
  <c r="F19" i="4"/>
  <c r="E19" i="4"/>
  <c r="D18" i="4"/>
  <c r="D17" i="4"/>
  <c r="O16" i="4"/>
  <c r="N16" i="4"/>
  <c r="M16" i="4"/>
  <c r="L16" i="4"/>
  <c r="K16" i="4"/>
  <c r="J16" i="4"/>
  <c r="I16" i="4"/>
  <c r="H16" i="4"/>
  <c r="F16" i="4"/>
  <c r="E16" i="4"/>
  <c r="D15" i="4"/>
  <c r="D14" i="4"/>
  <c r="F13" i="4"/>
  <c r="E13" i="4"/>
  <c r="E10" i="4" s="1"/>
  <c r="D12" i="4"/>
  <c r="D11" i="4"/>
  <c r="O10" i="4"/>
  <c r="N10" i="4"/>
  <c r="M10" i="4"/>
  <c r="L10" i="4"/>
  <c r="K10" i="4"/>
  <c r="J10" i="4"/>
  <c r="I10" i="4"/>
  <c r="H10" i="4"/>
  <c r="G10" i="4"/>
  <c r="G474" i="4" l="1"/>
  <c r="G346" i="4"/>
  <c r="M321" i="4"/>
  <c r="O376" i="4"/>
  <c r="O474" i="4"/>
  <c r="J254" i="4"/>
  <c r="J473" i="4"/>
  <c r="J272" i="4"/>
  <c r="J474" i="4"/>
  <c r="H296" i="4"/>
  <c r="H474" i="4"/>
  <c r="I340" i="4"/>
  <c r="I474" i="4"/>
  <c r="N254" i="4"/>
  <c r="N473" i="4"/>
  <c r="E260" i="4"/>
  <c r="E474" i="4"/>
  <c r="N272" i="4"/>
  <c r="N474" i="4"/>
  <c r="G309" i="4"/>
  <c r="G473" i="4"/>
  <c r="K376" i="4"/>
  <c r="K474" i="4"/>
  <c r="F254" i="4"/>
  <c r="F474" i="4"/>
  <c r="L296" i="4"/>
  <c r="L474" i="4"/>
  <c r="M340" i="4"/>
  <c r="M474" i="4"/>
  <c r="E564" i="4"/>
  <c r="E624" i="4"/>
  <c r="E237" i="4"/>
  <c r="G479" i="4"/>
  <c r="G624" i="4"/>
  <c r="F479" i="4"/>
  <c r="F624" i="4"/>
  <c r="H237" i="4"/>
  <c r="H152" i="4"/>
  <c r="F237" i="4"/>
  <c r="H238" i="4"/>
  <c r="H56" i="4"/>
  <c r="N284" i="4"/>
  <c r="D22" i="4"/>
  <c r="D35" i="4"/>
  <c r="F158" i="4"/>
  <c r="J158" i="4"/>
  <c r="N158" i="4"/>
  <c r="G158" i="4"/>
  <c r="O158" i="4"/>
  <c r="D16" i="4"/>
  <c r="D28" i="4"/>
  <c r="H158" i="4"/>
  <c r="L158" i="4"/>
  <c r="E158" i="4"/>
  <c r="I158" i="4"/>
  <c r="M158" i="4"/>
  <c r="J284" i="4"/>
  <c r="K158" i="4"/>
  <c r="D13" i="4"/>
  <c r="E370" i="4"/>
  <c r="F370" i="4"/>
  <c r="D19" i="4"/>
  <c r="D25" i="4"/>
  <c r="F10" i="4"/>
  <c r="D10" i="4" s="1"/>
  <c r="AC743" i="4" l="1"/>
  <c r="AD743" i="4"/>
  <c r="AE743" i="4"/>
  <c r="AF743" i="4"/>
  <c r="AG743" i="4"/>
  <c r="AH743" i="4"/>
  <c r="AH753" i="4" s="1"/>
  <c r="AI743" i="4"/>
  <c r="AI753" i="4" s="1"/>
  <c r="AJ743" i="4"/>
  <c r="AJ753" i="4" s="1"/>
  <c r="AK743" i="4"/>
  <c r="AK753" i="4" s="1"/>
  <c r="AC744" i="4"/>
  <c r="AD744" i="4"/>
  <c r="AE744" i="4"/>
  <c r="AF744" i="4"/>
  <c r="AG744" i="4"/>
  <c r="AD742" i="4"/>
  <c r="AE742" i="4"/>
  <c r="AF742" i="4"/>
  <c r="AG742" i="4"/>
  <c r="AH742" i="4"/>
  <c r="AH752" i="4" s="1"/>
  <c r="AI742" i="4"/>
  <c r="AI752" i="4" s="1"/>
  <c r="AJ742" i="4"/>
  <c r="AJ752" i="4" s="1"/>
  <c r="AK742" i="4"/>
  <c r="AK752" i="4" s="1"/>
  <c r="AC742" i="4"/>
  <c r="E743" i="4"/>
  <c r="F743" i="4"/>
  <c r="G743" i="4"/>
  <c r="H743" i="4"/>
  <c r="I743" i="4"/>
  <c r="J743" i="4"/>
  <c r="J753" i="4" s="1"/>
  <c r="K743" i="4"/>
  <c r="L743" i="4"/>
  <c r="L753" i="4" s="1"/>
  <c r="M743" i="4"/>
  <c r="M753" i="4" s="1"/>
  <c r="N743" i="4"/>
  <c r="N753" i="4" s="1"/>
  <c r="O743" i="4"/>
  <c r="O753" i="4" s="1"/>
  <c r="E744" i="4"/>
  <c r="F744" i="4"/>
  <c r="G744" i="4"/>
  <c r="H744" i="4"/>
  <c r="I744" i="4"/>
  <c r="J744" i="4"/>
  <c r="K744" i="4"/>
  <c r="L744" i="4"/>
  <c r="X744" i="4" s="1"/>
  <c r="M744" i="4"/>
  <c r="N744" i="4"/>
  <c r="O744" i="4"/>
  <c r="F742" i="4"/>
  <c r="G742" i="4"/>
  <c r="S742" i="4" s="1"/>
  <c r="H742" i="4"/>
  <c r="I742" i="4"/>
  <c r="J742" i="4"/>
  <c r="J752" i="4" s="1"/>
  <c r="K742" i="4"/>
  <c r="L742" i="4"/>
  <c r="L752" i="4" s="1"/>
  <c r="M742" i="4"/>
  <c r="M752" i="4" s="1"/>
  <c r="N742" i="4"/>
  <c r="N752" i="4" s="1"/>
  <c r="O742" i="4"/>
  <c r="O752" i="4" s="1"/>
  <c r="E742" i="4"/>
  <c r="AB741" i="4"/>
  <c r="AA741" i="4"/>
  <c r="Z741" i="4"/>
  <c r="Y741" i="4"/>
  <c r="X741" i="4"/>
  <c r="W741" i="4"/>
  <c r="D741" i="4"/>
  <c r="AB739" i="4"/>
  <c r="AA739" i="4"/>
  <c r="Z739" i="4"/>
  <c r="Y739" i="4"/>
  <c r="X739" i="4"/>
  <c r="W739" i="4"/>
  <c r="V739" i="4"/>
  <c r="U739" i="4"/>
  <c r="T739" i="4"/>
  <c r="S739" i="4"/>
  <c r="R739" i="4"/>
  <c r="Q739" i="4"/>
  <c r="D739" i="4"/>
  <c r="AB738" i="4"/>
  <c r="AA738" i="4"/>
  <c r="Z738" i="4"/>
  <c r="Y738" i="4"/>
  <c r="X738" i="4"/>
  <c r="W738" i="4"/>
  <c r="V738" i="4"/>
  <c r="U738" i="4"/>
  <c r="T738" i="4"/>
  <c r="S738" i="4"/>
  <c r="R738" i="4"/>
  <c r="Q738" i="4"/>
  <c r="D738" i="4"/>
  <c r="AB737" i="4"/>
  <c r="AA737" i="4"/>
  <c r="Z737" i="4"/>
  <c r="Y737" i="4"/>
  <c r="X737" i="4"/>
  <c r="W737" i="4"/>
  <c r="V737" i="4"/>
  <c r="U737" i="4"/>
  <c r="T737" i="4"/>
  <c r="S737" i="4"/>
  <c r="R737" i="4"/>
  <c r="Q737" i="4"/>
  <c r="D737" i="4"/>
  <c r="AB736" i="4"/>
  <c r="AA736" i="4"/>
  <c r="Z736" i="4"/>
  <c r="Y736" i="4"/>
  <c r="X736" i="4"/>
  <c r="W736" i="4"/>
  <c r="D736" i="4"/>
  <c r="AK735" i="4"/>
  <c r="AJ735" i="4"/>
  <c r="AI735" i="4"/>
  <c r="AH735" i="4"/>
  <c r="AG735" i="4"/>
  <c r="AF735" i="4"/>
  <c r="T735" i="4" s="1"/>
  <c r="AE735" i="4"/>
  <c r="AD735" i="4"/>
  <c r="AC735" i="4"/>
  <c r="AB734" i="4"/>
  <c r="AA734" i="4"/>
  <c r="Z734" i="4"/>
  <c r="Y734" i="4"/>
  <c r="X734" i="4"/>
  <c r="W734" i="4"/>
  <c r="V734" i="4"/>
  <c r="U734" i="4"/>
  <c r="T734" i="4"/>
  <c r="S734" i="4"/>
  <c r="R734" i="4"/>
  <c r="Q734" i="4"/>
  <c r="D734" i="4"/>
  <c r="AB733" i="4"/>
  <c r="AA733" i="4"/>
  <c r="Z733" i="4"/>
  <c r="Y733" i="4"/>
  <c r="X733" i="4"/>
  <c r="W733" i="4"/>
  <c r="V733" i="4"/>
  <c r="U733" i="4"/>
  <c r="T733" i="4"/>
  <c r="S733" i="4"/>
  <c r="R733" i="4"/>
  <c r="Q733" i="4"/>
  <c r="D733" i="4"/>
  <c r="AB732" i="4"/>
  <c r="AA732" i="4"/>
  <c r="Z732" i="4"/>
  <c r="Y732" i="4"/>
  <c r="X732" i="4"/>
  <c r="W732" i="4"/>
  <c r="V732" i="4"/>
  <c r="U732" i="4"/>
  <c r="T732" i="4"/>
  <c r="S732" i="4"/>
  <c r="R732" i="4"/>
  <c r="Q732" i="4"/>
  <c r="D732" i="4"/>
  <c r="AB731" i="4"/>
  <c r="AA731" i="4"/>
  <c r="Z731" i="4"/>
  <c r="Y731" i="4"/>
  <c r="X731" i="4"/>
  <c r="W731" i="4"/>
  <c r="D731" i="4"/>
  <c r="AK730" i="4"/>
  <c r="AJ730" i="4"/>
  <c r="AI730" i="4"/>
  <c r="AH730" i="4"/>
  <c r="AG730" i="4"/>
  <c r="AF730" i="4"/>
  <c r="AE730" i="4"/>
  <c r="AD730" i="4"/>
  <c r="AC730" i="4"/>
  <c r="M624" i="4"/>
  <c r="N624" i="4"/>
  <c r="O624" i="4"/>
  <c r="M625" i="4"/>
  <c r="N625" i="4"/>
  <c r="O625" i="4"/>
  <c r="M623" i="4"/>
  <c r="N623" i="4"/>
  <c r="O623" i="4"/>
  <c r="AB540" i="4"/>
  <c r="AA540" i="4"/>
  <c r="Z540" i="4"/>
  <c r="Y540" i="4"/>
  <c r="X540" i="4"/>
  <c r="W540" i="4"/>
  <c r="V540" i="4"/>
  <c r="U540" i="4"/>
  <c r="T540" i="4"/>
  <c r="S540" i="4"/>
  <c r="R540" i="4"/>
  <c r="Q540" i="4"/>
  <c r="D540" i="4"/>
  <c r="AB539" i="4"/>
  <c r="AA539" i="4"/>
  <c r="Z539" i="4"/>
  <c r="Y539" i="4"/>
  <c r="X539" i="4"/>
  <c r="W539" i="4"/>
  <c r="V539" i="4"/>
  <c r="U539" i="4"/>
  <c r="T539" i="4"/>
  <c r="S539" i="4"/>
  <c r="R539" i="4"/>
  <c r="Q539" i="4"/>
  <c r="D539" i="4"/>
  <c r="AB538" i="4"/>
  <c r="AA538" i="4"/>
  <c r="Z538" i="4"/>
  <c r="Y538" i="4"/>
  <c r="X538" i="4"/>
  <c r="W538" i="4"/>
  <c r="V538" i="4"/>
  <c r="U538" i="4"/>
  <c r="T538" i="4"/>
  <c r="R538" i="4"/>
  <c r="Q538" i="4"/>
  <c r="S538" i="4"/>
  <c r="D538" i="4"/>
  <c r="AB537" i="4"/>
  <c r="AA537" i="4"/>
  <c r="Z537" i="4"/>
  <c r="Y537" i="4"/>
  <c r="X537" i="4"/>
  <c r="W537" i="4"/>
  <c r="V537" i="4"/>
  <c r="U537" i="4"/>
  <c r="T537" i="4"/>
  <c r="S537" i="4"/>
  <c r="R537" i="4"/>
  <c r="Q537" i="4"/>
  <c r="D537" i="4"/>
  <c r="AB536" i="4"/>
  <c r="AA536" i="4"/>
  <c r="Z536" i="4"/>
  <c r="Y536" i="4"/>
  <c r="X536" i="4"/>
  <c r="W536" i="4"/>
  <c r="D536" i="4"/>
  <c r="AK535" i="4"/>
  <c r="AJ535" i="4"/>
  <c r="AI535" i="4"/>
  <c r="AH535" i="4"/>
  <c r="AG535" i="4"/>
  <c r="AF535" i="4"/>
  <c r="AE535" i="4"/>
  <c r="AD535" i="4"/>
  <c r="AC535" i="4"/>
  <c r="AJ238" i="4"/>
  <c r="AK238" i="4"/>
  <c r="AJ237" i="4"/>
  <c r="AK237" i="4"/>
  <c r="N750" i="4" l="1"/>
  <c r="M750" i="4"/>
  <c r="O750" i="4"/>
  <c r="L750" i="4"/>
  <c r="R742" i="4"/>
  <c r="W742" i="4"/>
  <c r="K752" i="4"/>
  <c r="T744" i="4"/>
  <c r="W743" i="4"/>
  <c r="K753" i="4"/>
  <c r="D753" i="4" s="1"/>
  <c r="AE740" i="4"/>
  <c r="Q743" i="4"/>
  <c r="D743" i="4"/>
  <c r="O740" i="4"/>
  <c r="U735" i="4"/>
  <c r="Z535" i="4"/>
  <c r="R735" i="4"/>
  <c r="T742" i="4"/>
  <c r="V744" i="4"/>
  <c r="U743" i="4"/>
  <c r="Q730" i="4"/>
  <c r="U730" i="4"/>
  <c r="S535" i="4"/>
  <c r="W535" i="4"/>
  <c r="AA535" i="4"/>
  <c r="T730" i="4"/>
  <c r="AF740" i="4"/>
  <c r="AA742" i="4"/>
  <c r="G740" i="4"/>
  <c r="AC740" i="4"/>
  <c r="Y535" i="4"/>
  <c r="R730" i="4"/>
  <c r="Q735" i="4"/>
  <c r="AD740" i="4"/>
  <c r="AA743" i="4"/>
  <c r="P540" i="4"/>
  <c r="P736" i="4"/>
  <c r="S743" i="4"/>
  <c r="E740" i="4"/>
  <c r="L740" i="4"/>
  <c r="H740" i="4"/>
  <c r="Z744" i="4"/>
  <c r="R744" i="4"/>
  <c r="AB743" i="4"/>
  <c r="Z735" i="4"/>
  <c r="V735" i="4"/>
  <c r="Z742" i="4"/>
  <c r="X735" i="4"/>
  <c r="X742" i="4"/>
  <c r="AI740" i="4"/>
  <c r="Y743" i="4"/>
  <c r="AK740" i="4"/>
  <c r="Z730" i="4"/>
  <c r="Y730" i="4"/>
  <c r="X730" i="4"/>
  <c r="AJ740" i="4"/>
  <c r="AH740" i="4"/>
  <c r="V730" i="4"/>
  <c r="V742" i="4"/>
  <c r="AB742" i="4"/>
  <c r="S730" i="4"/>
  <c r="W730" i="4"/>
  <c r="AA730" i="4"/>
  <c r="AB730" i="4"/>
  <c r="AG740" i="4"/>
  <c r="Y742" i="4"/>
  <c r="U742" i="4"/>
  <c r="Q742" i="4"/>
  <c r="K740" i="4"/>
  <c r="P733" i="4"/>
  <c r="D744" i="4"/>
  <c r="M740" i="4"/>
  <c r="I740" i="4"/>
  <c r="U740" i="4" s="1"/>
  <c r="D742" i="4"/>
  <c r="D730" i="4"/>
  <c r="P734" i="4"/>
  <c r="Y735" i="4"/>
  <c r="P737" i="4"/>
  <c r="R743" i="4"/>
  <c r="V743" i="4"/>
  <c r="Z743" i="4"/>
  <c r="S744" i="4"/>
  <c r="W744" i="4"/>
  <c r="AA744" i="4"/>
  <c r="AB744" i="4"/>
  <c r="P732" i="4"/>
  <c r="S735" i="4"/>
  <c r="W735" i="4"/>
  <c r="AA735" i="4"/>
  <c r="AB735" i="4"/>
  <c r="P739" i="4"/>
  <c r="T743" i="4"/>
  <c r="X743" i="4"/>
  <c r="Q744" i="4"/>
  <c r="U744" i="4"/>
  <c r="Y744" i="4"/>
  <c r="P731" i="4"/>
  <c r="D735" i="4"/>
  <c r="P738" i="4"/>
  <c r="F740" i="4"/>
  <c r="J740" i="4"/>
  <c r="N740" i="4"/>
  <c r="P741" i="4"/>
  <c r="P537" i="4"/>
  <c r="P536" i="4"/>
  <c r="P539" i="4"/>
  <c r="X535" i="4"/>
  <c r="V535" i="4"/>
  <c r="U535" i="4"/>
  <c r="T535" i="4"/>
  <c r="R535" i="4"/>
  <c r="AB535" i="4"/>
  <c r="Q535" i="4"/>
  <c r="P538" i="4"/>
  <c r="D535" i="4"/>
  <c r="AB701" i="4"/>
  <c r="AB702" i="4"/>
  <c r="AB703" i="4"/>
  <c r="AB704" i="4"/>
  <c r="AB705" i="4"/>
  <c r="AB707" i="4"/>
  <c r="AB708" i="4"/>
  <c r="AB709" i="4"/>
  <c r="AB710" i="4"/>
  <c r="AB718" i="4"/>
  <c r="AB719" i="4"/>
  <c r="AB720" i="4"/>
  <c r="AB721" i="4"/>
  <c r="AB723" i="4"/>
  <c r="AB746" i="4"/>
  <c r="AB647" i="4"/>
  <c r="AB650" i="4"/>
  <c r="AB652" i="4"/>
  <c r="AB653" i="4"/>
  <c r="AB655" i="4"/>
  <c r="AB656" i="4"/>
  <c r="AB658" i="4"/>
  <c r="AB659" i="4"/>
  <c r="AB660" i="4"/>
  <c r="AB661" i="4"/>
  <c r="AB662" i="4"/>
  <c r="AB664" i="4"/>
  <c r="AB665" i="4"/>
  <c r="AB666" i="4"/>
  <c r="AB667" i="4"/>
  <c r="AB668" i="4"/>
  <c r="AB670" i="4"/>
  <c r="AB671" i="4"/>
  <c r="AB673" i="4"/>
  <c r="AB675" i="4"/>
  <c r="AB676" i="4"/>
  <c r="AB677" i="4"/>
  <c r="AB678" i="4"/>
  <c r="AB679" i="4"/>
  <c r="AB681" i="4"/>
  <c r="AB682" i="4"/>
  <c r="AB683" i="4"/>
  <c r="AB684" i="4"/>
  <c r="AB685" i="4"/>
  <c r="AB687" i="4"/>
  <c r="AB688" i="4"/>
  <c r="AB690" i="4"/>
  <c r="AB691" i="4"/>
  <c r="AB693" i="4"/>
  <c r="AB630" i="4"/>
  <c r="AB631" i="4"/>
  <c r="AB633" i="4"/>
  <c r="AB635" i="4"/>
  <c r="AB636" i="4"/>
  <c r="AB638" i="4"/>
  <c r="AB639" i="4"/>
  <c r="AB641" i="4"/>
  <c r="AB642" i="4"/>
  <c r="AB644" i="4"/>
  <c r="AB611" i="4"/>
  <c r="AB612" i="4"/>
  <c r="AB613" i="4"/>
  <c r="AB614" i="4"/>
  <c r="AB615" i="4"/>
  <c r="AB617" i="4"/>
  <c r="AB618" i="4"/>
  <c r="AB620" i="4"/>
  <c r="AB622" i="4"/>
  <c r="AB623" i="4"/>
  <c r="AB625" i="4"/>
  <c r="AB554" i="4"/>
  <c r="AB555" i="4"/>
  <c r="AB557" i="4"/>
  <c r="AB559" i="4"/>
  <c r="AB561" i="4"/>
  <c r="AB562" i="4"/>
  <c r="AB563" i="4"/>
  <c r="AB565" i="4"/>
  <c r="AB566" i="4"/>
  <c r="AB568" i="4"/>
  <c r="AB569" i="4"/>
  <c r="AB571" i="4"/>
  <c r="AB572" i="4"/>
  <c r="AB574" i="4"/>
  <c r="AB575" i="4"/>
  <c r="AB577" i="4"/>
  <c r="AB578" i="4"/>
  <c r="AB580" i="4"/>
  <c r="AB582" i="4"/>
  <c r="AB583" i="4"/>
  <c r="AB585" i="4"/>
  <c r="AB586" i="4"/>
  <c r="AB588" i="4"/>
  <c r="AB589" i="4"/>
  <c r="AB591" i="4"/>
  <c r="AB593" i="4"/>
  <c r="AB594" i="4"/>
  <c r="AB596" i="4"/>
  <c r="AB597" i="4"/>
  <c r="AB605" i="4"/>
  <c r="AB606" i="4"/>
  <c r="AB608" i="4"/>
  <c r="AB543" i="4"/>
  <c r="AB544" i="4"/>
  <c r="AB545" i="4"/>
  <c r="AB546" i="4"/>
  <c r="AB548" i="4"/>
  <c r="AB549" i="4"/>
  <c r="AB551" i="4"/>
  <c r="AB480" i="4"/>
  <c r="AB481" i="4"/>
  <c r="AB483" i="4"/>
  <c r="AB484" i="4"/>
  <c r="AB486" i="4"/>
  <c r="AB487" i="4"/>
  <c r="AB489" i="4"/>
  <c r="AB491" i="4"/>
  <c r="AB492" i="4"/>
  <c r="AB493" i="4"/>
  <c r="AB494" i="4"/>
  <c r="AB495" i="4"/>
  <c r="AB497" i="4"/>
  <c r="AB498" i="4"/>
  <c r="AB500" i="4"/>
  <c r="AB502" i="4"/>
  <c r="AB503" i="4"/>
  <c r="AB504" i="4"/>
  <c r="AB505" i="4"/>
  <c r="AB506" i="4"/>
  <c r="AB508" i="4"/>
  <c r="AB509" i="4"/>
  <c r="AB511" i="4"/>
  <c r="AB512" i="4"/>
  <c r="AB514" i="4"/>
  <c r="AB515" i="4"/>
  <c r="AB517" i="4"/>
  <c r="AB518" i="4"/>
  <c r="AB520" i="4"/>
  <c r="AB521" i="4"/>
  <c r="AB523" i="4"/>
  <c r="AB525" i="4"/>
  <c r="AB526" i="4"/>
  <c r="AB527" i="4"/>
  <c r="AB528" i="4"/>
  <c r="AB529" i="4"/>
  <c r="AB531" i="4"/>
  <c r="AB532" i="4"/>
  <c r="AB534" i="4"/>
  <c r="AB427" i="4"/>
  <c r="AB429" i="4"/>
  <c r="AB430" i="4"/>
  <c r="AB431" i="4"/>
  <c r="AB433" i="4"/>
  <c r="AB434" i="4"/>
  <c r="AB436" i="4"/>
  <c r="AB438" i="4"/>
  <c r="AB440" i="4"/>
  <c r="AB441" i="4"/>
  <c r="AB442" i="4"/>
  <c r="AB444" i="4"/>
  <c r="AB445" i="4"/>
  <c r="AB447" i="4"/>
  <c r="AB449" i="4"/>
  <c r="AB450" i="4"/>
  <c r="AB451" i="4"/>
  <c r="AB452" i="4"/>
  <c r="AB453" i="4"/>
  <c r="AB466" i="4"/>
  <c r="AB467" i="4"/>
  <c r="AB469" i="4"/>
  <c r="AB470" i="4"/>
  <c r="AB472" i="4"/>
  <c r="AB396" i="4"/>
  <c r="AB397" i="4"/>
  <c r="AB398" i="4"/>
  <c r="AB399" i="4"/>
  <c r="AB400" i="4"/>
  <c r="AB402" i="4"/>
  <c r="AB403" i="4"/>
  <c r="AB405" i="4"/>
  <c r="AB406" i="4"/>
  <c r="AB408" i="4"/>
  <c r="AB409" i="4"/>
  <c r="AB411" i="4"/>
  <c r="AB412" i="4"/>
  <c r="AB420" i="4"/>
  <c r="AB421" i="4"/>
  <c r="AB422" i="4"/>
  <c r="AB423" i="4"/>
  <c r="AB424" i="4"/>
  <c r="AB329" i="4"/>
  <c r="AB330" i="4"/>
  <c r="AB331" i="4"/>
  <c r="AB332" i="4"/>
  <c r="AB333" i="4"/>
  <c r="AB335" i="4"/>
  <c r="AB336" i="4"/>
  <c r="AB337" i="4"/>
  <c r="AB338" i="4"/>
  <c r="AB339" i="4"/>
  <c r="AB341" i="4"/>
  <c r="AB342" i="4"/>
  <c r="AB344" i="4"/>
  <c r="AB345" i="4"/>
  <c r="AB347" i="4"/>
  <c r="AB348" i="4"/>
  <c r="AB350" i="4"/>
  <c r="AB351" i="4"/>
  <c r="AB353" i="4"/>
  <c r="AB354" i="4"/>
  <c r="AB355" i="4"/>
  <c r="AB356" i="4"/>
  <c r="AB357" i="4"/>
  <c r="AB359" i="4"/>
  <c r="AB360" i="4"/>
  <c r="AB361" i="4"/>
  <c r="AB362" i="4"/>
  <c r="AB363" i="4"/>
  <c r="AB365" i="4"/>
  <c r="AB366" i="4"/>
  <c r="AB367" i="4"/>
  <c r="AB368" i="4"/>
  <c r="AB369" i="4"/>
  <c r="AB371" i="4"/>
  <c r="AB372" i="4"/>
  <c r="AB374" i="4"/>
  <c r="AB375" i="4"/>
  <c r="AB377" i="4"/>
  <c r="AB378" i="4"/>
  <c r="AB380" i="4"/>
  <c r="AB381" i="4"/>
  <c r="AB383" i="4"/>
  <c r="AB384" i="4"/>
  <c r="AB385" i="4"/>
  <c r="AB386" i="4"/>
  <c r="AB387" i="4"/>
  <c r="AB389" i="4"/>
  <c r="AB390" i="4"/>
  <c r="AB391" i="4"/>
  <c r="AB392" i="4"/>
  <c r="AB393" i="4"/>
  <c r="AB304" i="4"/>
  <c r="AB305" i="4"/>
  <c r="AB307" i="4"/>
  <c r="AB308" i="4"/>
  <c r="AB310" i="4"/>
  <c r="AB312" i="4"/>
  <c r="AB313" i="4"/>
  <c r="AB314" i="4"/>
  <c r="AB316" i="4"/>
  <c r="AB317" i="4"/>
  <c r="AB318" i="4"/>
  <c r="AB319" i="4"/>
  <c r="AB320" i="4"/>
  <c r="AB322" i="4"/>
  <c r="AB324" i="4"/>
  <c r="AB325" i="4"/>
  <c r="AB326" i="4"/>
  <c r="AB243" i="4"/>
  <c r="AB244" i="4"/>
  <c r="AB245" i="4"/>
  <c r="AB246" i="4"/>
  <c r="AB247" i="4"/>
  <c r="AB249" i="4"/>
  <c r="AB250" i="4"/>
  <c r="AB251" i="4"/>
  <c r="AB252" i="4"/>
  <c r="AB253" i="4"/>
  <c r="AB255" i="4"/>
  <c r="AB258" i="4"/>
  <c r="AB259" i="4"/>
  <c r="AB261" i="4"/>
  <c r="AB262" i="4"/>
  <c r="AB264" i="4"/>
  <c r="AB265" i="4"/>
  <c r="AB267" i="4"/>
  <c r="AB268" i="4"/>
  <c r="AB269" i="4"/>
  <c r="AB273" i="4"/>
  <c r="AB274" i="4"/>
  <c r="AB276" i="4"/>
  <c r="AB277" i="4"/>
  <c r="AB279" i="4"/>
  <c r="AB280" i="4"/>
  <c r="AB282" i="4"/>
  <c r="AB283" i="4"/>
  <c r="AB285" i="4"/>
  <c r="AB288" i="4"/>
  <c r="AB289" i="4"/>
  <c r="AB291" i="4"/>
  <c r="AB293" i="4"/>
  <c r="AB294" i="4"/>
  <c r="AB295" i="4"/>
  <c r="AB297" i="4"/>
  <c r="AB298" i="4"/>
  <c r="AB300" i="4"/>
  <c r="AB301" i="4"/>
  <c r="AB153" i="4"/>
  <c r="AB154" i="4"/>
  <c r="AB157" i="4"/>
  <c r="AB159" i="4"/>
  <c r="AB165" i="4"/>
  <c r="AB166" i="4"/>
  <c r="AB168" i="4"/>
  <c r="AB169" i="4"/>
  <c r="AB171" i="4"/>
  <c r="AB172" i="4"/>
  <c r="AB173" i="4"/>
  <c r="AB174" i="4"/>
  <c r="AB175" i="4"/>
  <c r="AB177" i="4"/>
  <c r="AB178" i="4"/>
  <c r="AB179" i="4"/>
  <c r="AB180" i="4"/>
  <c r="AB181" i="4"/>
  <c r="AB183" i="4"/>
  <c r="AB184" i="4"/>
  <c r="AB185" i="4"/>
  <c r="AB186" i="4"/>
  <c r="AB187" i="4"/>
  <c r="AB189" i="4"/>
  <c r="AB190" i="4"/>
  <c r="AB191" i="4"/>
  <c r="AB192" i="4"/>
  <c r="AB193" i="4"/>
  <c r="AB195" i="4"/>
  <c r="AB196" i="4"/>
  <c r="AB198" i="4"/>
  <c r="AB199" i="4"/>
  <c r="AB201" i="4"/>
  <c r="AB202" i="4"/>
  <c r="AB204" i="4"/>
  <c r="AB205" i="4"/>
  <c r="AB207" i="4"/>
  <c r="AB208" i="4"/>
  <c r="AB209" i="4"/>
  <c r="AB210" i="4"/>
  <c r="AB211" i="4"/>
  <c r="AB213" i="4"/>
  <c r="AB214" i="4"/>
  <c r="AB216" i="4"/>
  <c r="AB217" i="4"/>
  <c r="AB230" i="4"/>
  <c r="AB231" i="4"/>
  <c r="AB233" i="4"/>
  <c r="AB235" i="4"/>
  <c r="AB57" i="4"/>
  <c r="AB58" i="4"/>
  <c r="AB61" i="4"/>
  <c r="AB63" i="4"/>
  <c r="AB64" i="4"/>
  <c r="AB65" i="4"/>
  <c r="AB66" i="4"/>
  <c r="AB67" i="4"/>
  <c r="AB69" i="4"/>
  <c r="AB70" i="4"/>
  <c r="AB71" i="4"/>
  <c r="AB72" i="4"/>
  <c r="AB73" i="4"/>
  <c r="AB75" i="4"/>
  <c r="AB76" i="4"/>
  <c r="AB78" i="4"/>
  <c r="AB79" i="4"/>
  <c r="AB81" i="4"/>
  <c r="AB82" i="4"/>
  <c r="AB83" i="4"/>
  <c r="AB84" i="4"/>
  <c r="AB85" i="4"/>
  <c r="AB87" i="4"/>
  <c r="AB88" i="4"/>
  <c r="AB89" i="4"/>
  <c r="AB90" i="4"/>
  <c r="AB91" i="4"/>
  <c r="AB93" i="4"/>
  <c r="AB94" i="4"/>
  <c r="AB95" i="4"/>
  <c r="AB96" i="4"/>
  <c r="AB97" i="4"/>
  <c r="AB99" i="4"/>
  <c r="AB100" i="4"/>
  <c r="AB101" i="4"/>
  <c r="AB102" i="4"/>
  <c r="AB103" i="4"/>
  <c r="AB105" i="4"/>
  <c r="AB106" i="4"/>
  <c r="AB107" i="4"/>
  <c r="AB108" i="4"/>
  <c r="AB109" i="4"/>
  <c r="AB111" i="4"/>
  <c r="AB112" i="4"/>
  <c r="AB113" i="4"/>
  <c r="AB114" i="4"/>
  <c r="AB115" i="4"/>
  <c r="AB51" i="4"/>
  <c r="AB52" i="4"/>
  <c r="AB53" i="4"/>
  <c r="AB54" i="4"/>
  <c r="AB55" i="4"/>
  <c r="AB36" i="4"/>
  <c r="AB37" i="4"/>
  <c r="AB38" i="4"/>
  <c r="AB39" i="4"/>
  <c r="AB40" i="4"/>
  <c r="AB42" i="4"/>
  <c r="AB11" i="4"/>
  <c r="AB12" i="4"/>
  <c r="AB14" i="4"/>
  <c r="AB15" i="4"/>
  <c r="AB17" i="4"/>
  <c r="AB18" i="4"/>
  <c r="AB20" i="4"/>
  <c r="AB21" i="4"/>
  <c r="AB23" i="4"/>
  <c r="AB24" i="4"/>
  <c r="AB26" i="4"/>
  <c r="AB27" i="4"/>
  <c r="AB29" i="4"/>
  <c r="AB30" i="4"/>
  <c r="AB32" i="4"/>
  <c r="AB33" i="4"/>
  <c r="W701" i="4"/>
  <c r="X701" i="4"/>
  <c r="Y701" i="4"/>
  <c r="Z701" i="4"/>
  <c r="AA701" i="4"/>
  <c r="W702" i="4"/>
  <c r="X702" i="4"/>
  <c r="Y702" i="4"/>
  <c r="Z702" i="4"/>
  <c r="AA702" i="4"/>
  <c r="W703" i="4"/>
  <c r="X703" i="4"/>
  <c r="Y703" i="4"/>
  <c r="Z703" i="4"/>
  <c r="AA703" i="4"/>
  <c r="W704" i="4"/>
  <c r="X704" i="4"/>
  <c r="Y704" i="4"/>
  <c r="Z704" i="4"/>
  <c r="AA704" i="4"/>
  <c r="W705" i="4"/>
  <c r="X705" i="4"/>
  <c r="Y705" i="4"/>
  <c r="Z705" i="4"/>
  <c r="AA705" i="4"/>
  <c r="W707" i="4"/>
  <c r="X707" i="4"/>
  <c r="Y707" i="4"/>
  <c r="Z707" i="4"/>
  <c r="AA707" i="4"/>
  <c r="W708" i="4"/>
  <c r="X708" i="4"/>
  <c r="Y708" i="4"/>
  <c r="Z708" i="4"/>
  <c r="AA708" i="4"/>
  <c r="W709" i="4"/>
  <c r="X709" i="4"/>
  <c r="Y709" i="4"/>
  <c r="Z709" i="4"/>
  <c r="AA709" i="4"/>
  <c r="W710" i="4"/>
  <c r="X710" i="4"/>
  <c r="Y710" i="4"/>
  <c r="Z710" i="4"/>
  <c r="AA710" i="4"/>
  <c r="W718" i="4"/>
  <c r="X718" i="4"/>
  <c r="Y718" i="4"/>
  <c r="Z718" i="4"/>
  <c r="AA718" i="4"/>
  <c r="W719" i="4"/>
  <c r="X719" i="4"/>
  <c r="Y719" i="4"/>
  <c r="Z719" i="4"/>
  <c r="AA719" i="4"/>
  <c r="W720" i="4"/>
  <c r="X720" i="4"/>
  <c r="Y720" i="4"/>
  <c r="Z720" i="4"/>
  <c r="AA720" i="4"/>
  <c r="W721" i="4"/>
  <c r="X721" i="4"/>
  <c r="Y721" i="4"/>
  <c r="Z721" i="4"/>
  <c r="AA721" i="4"/>
  <c r="W723" i="4"/>
  <c r="X723" i="4"/>
  <c r="Y723" i="4"/>
  <c r="Z723" i="4"/>
  <c r="AA723" i="4"/>
  <c r="W746" i="4"/>
  <c r="X746" i="4"/>
  <c r="Y746" i="4"/>
  <c r="Z746" i="4"/>
  <c r="AA746" i="4"/>
  <c r="W647" i="4"/>
  <c r="X647" i="4"/>
  <c r="Y647" i="4"/>
  <c r="Z647" i="4"/>
  <c r="AA647" i="4"/>
  <c r="X648" i="4"/>
  <c r="X649" i="4"/>
  <c r="Y649" i="4"/>
  <c r="Z649" i="4"/>
  <c r="AA649" i="4"/>
  <c r="W650" i="4"/>
  <c r="X650" i="4"/>
  <c r="Y650" i="4"/>
  <c r="Z650" i="4"/>
  <c r="AA650" i="4"/>
  <c r="W652" i="4"/>
  <c r="X652" i="4"/>
  <c r="Y652" i="4"/>
  <c r="Z652" i="4"/>
  <c r="AA652" i="4"/>
  <c r="W653" i="4"/>
  <c r="X653" i="4"/>
  <c r="Y653" i="4"/>
  <c r="Z653" i="4"/>
  <c r="AA653" i="4"/>
  <c r="W654" i="4"/>
  <c r="X654" i="4"/>
  <c r="Y654" i="4"/>
  <c r="Z654" i="4"/>
  <c r="AA654" i="4"/>
  <c r="W655" i="4"/>
  <c r="X655" i="4"/>
  <c r="Y655" i="4"/>
  <c r="Z655" i="4"/>
  <c r="AA655" i="4"/>
  <c r="W656" i="4"/>
  <c r="X656" i="4"/>
  <c r="Y656" i="4"/>
  <c r="Z656" i="4"/>
  <c r="AA656" i="4"/>
  <c r="W658" i="4"/>
  <c r="X658" i="4"/>
  <c r="Y658" i="4"/>
  <c r="Z658" i="4"/>
  <c r="AA658" i="4"/>
  <c r="W659" i="4"/>
  <c r="X659" i="4"/>
  <c r="Y659" i="4"/>
  <c r="Z659" i="4"/>
  <c r="AA659" i="4"/>
  <c r="W660" i="4"/>
  <c r="X660" i="4"/>
  <c r="Y660" i="4"/>
  <c r="Z660" i="4"/>
  <c r="AA660" i="4"/>
  <c r="W661" i="4"/>
  <c r="X661" i="4"/>
  <c r="Y661" i="4"/>
  <c r="Z661" i="4"/>
  <c r="AA661" i="4"/>
  <c r="W662" i="4"/>
  <c r="X662" i="4"/>
  <c r="Y662" i="4"/>
  <c r="Z662" i="4"/>
  <c r="AA662" i="4"/>
  <c r="W664" i="4"/>
  <c r="X664" i="4"/>
  <c r="Y664" i="4"/>
  <c r="Z664" i="4"/>
  <c r="AA664" i="4"/>
  <c r="W665" i="4"/>
  <c r="X665" i="4"/>
  <c r="Y665" i="4"/>
  <c r="Z665" i="4"/>
  <c r="AA665" i="4"/>
  <c r="W666" i="4"/>
  <c r="X666" i="4"/>
  <c r="Y666" i="4"/>
  <c r="Z666" i="4"/>
  <c r="AA666" i="4"/>
  <c r="W667" i="4"/>
  <c r="X667" i="4"/>
  <c r="Y667" i="4"/>
  <c r="Z667" i="4"/>
  <c r="AA667" i="4"/>
  <c r="W668" i="4"/>
  <c r="X668" i="4"/>
  <c r="Y668" i="4"/>
  <c r="Z668" i="4"/>
  <c r="AA668" i="4"/>
  <c r="W670" i="4"/>
  <c r="X670" i="4"/>
  <c r="Y670" i="4"/>
  <c r="Z670" i="4"/>
  <c r="AA670" i="4"/>
  <c r="W671" i="4"/>
  <c r="X671" i="4"/>
  <c r="Y671" i="4"/>
  <c r="Z671" i="4"/>
  <c r="AA671" i="4"/>
  <c r="W672" i="4"/>
  <c r="X672" i="4"/>
  <c r="Y672" i="4"/>
  <c r="Z672" i="4"/>
  <c r="AA672" i="4"/>
  <c r="W673" i="4"/>
  <c r="X673" i="4"/>
  <c r="Y673" i="4"/>
  <c r="Z673" i="4"/>
  <c r="AA673" i="4"/>
  <c r="W675" i="4"/>
  <c r="X675" i="4"/>
  <c r="Y675" i="4"/>
  <c r="Z675" i="4"/>
  <c r="AA675" i="4"/>
  <c r="W676" i="4"/>
  <c r="X676" i="4"/>
  <c r="Y676" i="4"/>
  <c r="Z676" i="4"/>
  <c r="AA676" i="4"/>
  <c r="W677" i="4"/>
  <c r="X677" i="4"/>
  <c r="Y677" i="4"/>
  <c r="Z677" i="4"/>
  <c r="AA677" i="4"/>
  <c r="W678" i="4"/>
  <c r="X678" i="4"/>
  <c r="Y678" i="4"/>
  <c r="Z678" i="4"/>
  <c r="AA678" i="4"/>
  <c r="W679" i="4"/>
  <c r="X679" i="4"/>
  <c r="Y679" i="4"/>
  <c r="Z679" i="4"/>
  <c r="AA679" i="4"/>
  <c r="W681" i="4"/>
  <c r="X681" i="4"/>
  <c r="Y681" i="4"/>
  <c r="Z681" i="4"/>
  <c r="AA681" i="4"/>
  <c r="W682" i="4"/>
  <c r="X682" i="4"/>
  <c r="Y682" i="4"/>
  <c r="Z682" i="4"/>
  <c r="AA682" i="4"/>
  <c r="W683" i="4"/>
  <c r="X683" i="4"/>
  <c r="Y683" i="4"/>
  <c r="Z683" i="4"/>
  <c r="AA683" i="4"/>
  <c r="W684" i="4"/>
  <c r="X684" i="4"/>
  <c r="Y684" i="4"/>
  <c r="Z684" i="4"/>
  <c r="AA684" i="4"/>
  <c r="W685" i="4"/>
  <c r="X685" i="4"/>
  <c r="Y685" i="4"/>
  <c r="Z685" i="4"/>
  <c r="AA685" i="4"/>
  <c r="W687" i="4"/>
  <c r="X687" i="4"/>
  <c r="Y687" i="4"/>
  <c r="Z687" i="4"/>
  <c r="AA687" i="4"/>
  <c r="W688" i="4"/>
  <c r="X688" i="4"/>
  <c r="Y688" i="4"/>
  <c r="Z688" i="4"/>
  <c r="AA688" i="4"/>
  <c r="W689" i="4"/>
  <c r="X689" i="4"/>
  <c r="Y689" i="4"/>
  <c r="Z689" i="4"/>
  <c r="AA689" i="4"/>
  <c r="W690" i="4"/>
  <c r="X690" i="4"/>
  <c r="Y690" i="4"/>
  <c r="Z690" i="4"/>
  <c r="AA690" i="4"/>
  <c r="W691" i="4"/>
  <c r="X691" i="4"/>
  <c r="Y691" i="4"/>
  <c r="Z691" i="4"/>
  <c r="AA691" i="4"/>
  <c r="W693" i="4"/>
  <c r="X693" i="4"/>
  <c r="Y693" i="4"/>
  <c r="Z693" i="4"/>
  <c r="AA693" i="4"/>
  <c r="W630" i="4"/>
  <c r="X630" i="4"/>
  <c r="Y630" i="4"/>
  <c r="Z630" i="4"/>
  <c r="AA630" i="4"/>
  <c r="W631" i="4"/>
  <c r="X631" i="4"/>
  <c r="Y631" i="4"/>
  <c r="Z631" i="4"/>
  <c r="AA631" i="4"/>
  <c r="X632" i="4"/>
  <c r="Y632" i="4"/>
  <c r="Z632" i="4"/>
  <c r="AA632" i="4"/>
  <c r="W633" i="4"/>
  <c r="X633" i="4"/>
  <c r="Y633" i="4"/>
  <c r="Z633" i="4"/>
  <c r="AA633" i="4"/>
  <c r="W635" i="4"/>
  <c r="X635" i="4"/>
  <c r="Y635" i="4"/>
  <c r="Z635" i="4"/>
  <c r="AA635" i="4"/>
  <c r="W636" i="4"/>
  <c r="X636" i="4"/>
  <c r="Y636" i="4"/>
  <c r="Z636" i="4"/>
  <c r="AA636" i="4"/>
  <c r="W637" i="4"/>
  <c r="X637" i="4"/>
  <c r="Y637" i="4"/>
  <c r="Z637" i="4"/>
  <c r="AA637" i="4"/>
  <c r="W638" i="4"/>
  <c r="X638" i="4"/>
  <c r="Y638" i="4"/>
  <c r="Z638" i="4"/>
  <c r="AA638" i="4"/>
  <c r="W639" i="4"/>
  <c r="X639" i="4"/>
  <c r="Y639" i="4"/>
  <c r="Z639" i="4"/>
  <c r="AA639" i="4"/>
  <c r="W641" i="4"/>
  <c r="X641" i="4"/>
  <c r="Y641" i="4"/>
  <c r="Z641" i="4"/>
  <c r="AA641" i="4"/>
  <c r="W642" i="4"/>
  <c r="X642" i="4"/>
  <c r="Y642" i="4"/>
  <c r="Z642" i="4"/>
  <c r="AA642" i="4"/>
  <c r="X643" i="4"/>
  <c r="Y643" i="4"/>
  <c r="Z643" i="4"/>
  <c r="AA643" i="4"/>
  <c r="W644" i="4"/>
  <c r="X644" i="4"/>
  <c r="Y644" i="4"/>
  <c r="Z644" i="4"/>
  <c r="AA644" i="4"/>
  <c r="W611" i="4"/>
  <c r="X611" i="4"/>
  <c r="Y611" i="4"/>
  <c r="Z611" i="4"/>
  <c r="AA611" i="4"/>
  <c r="W612" i="4"/>
  <c r="X612" i="4"/>
  <c r="Y612" i="4"/>
  <c r="Z612" i="4"/>
  <c r="AA612" i="4"/>
  <c r="W613" i="4"/>
  <c r="X613" i="4"/>
  <c r="Y613" i="4"/>
  <c r="Z613" i="4"/>
  <c r="AA613" i="4"/>
  <c r="W614" i="4"/>
  <c r="X614" i="4"/>
  <c r="Y614" i="4"/>
  <c r="Z614" i="4"/>
  <c r="AA614" i="4"/>
  <c r="W615" i="4"/>
  <c r="X615" i="4"/>
  <c r="Y615" i="4"/>
  <c r="Z615" i="4"/>
  <c r="AA615" i="4"/>
  <c r="W617" i="4"/>
  <c r="X617" i="4"/>
  <c r="Y617" i="4"/>
  <c r="Z617" i="4"/>
  <c r="AA617" i="4"/>
  <c r="W618" i="4"/>
  <c r="X618" i="4"/>
  <c r="Y618" i="4"/>
  <c r="Z618" i="4"/>
  <c r="AA618" i="4"/>
  <c r="W619" i="4"/>
  <c r="X619" i="4"/>
  <c r="Y619" i="4"/>
  <c r="Z619" i="4"/>
  <c r="AA619" i="4"/>
  <c r="W620" i="4"/>
  <c r="X620" i="4"/>
  <c r="Y620" i="4"/>
  <c r="Z620" i="4"/>
  <c r="AA620" i="4"/>
  <c r="W622" i="4"/>
  <c r="X622" i="4"/>
  <c r="Y622" i="4"/>
  <c r="Z622" i="4"/>
  <c r="AA622" i="4"/>
  <c r="W623" i="4"/>
  <c r="X623" i="4"/>
  <c r="Y623" i="4"/>
  <c r="Z623" i="4"/>
  <c r="AA623" i="4"/>
  <c r="Y624" i="4"/>
  <c r="Z624" i="4"/>
  <c r="AA624" i="4"/>
  <c r="W625" i="4"/>
  <c r="X625" i="4"/>
  <c r="Y625" i="4"/>
  <c r="Z625" i="4"/>
  <c r="AA625" i="4"/>
  <c r="W554" i="4"/>
  <c r="X554" i="4"/>
  <c r="Y554" i="4"/>
  <c r="Z554" i="4"/>
  <c r="AA554" i="4"/>
  <c r="W555" i="4"/>
  <c r="X555" i="4"/>
  <c r="Y555" i="4"/>
  <c r="Z555" i="4"/>
  <c r="AA555" i="4"/>
  <c r="W556" i="4"/>
  <c r="X556" i="4"/>
  <c r="Y556" i="4"/>
  <c r="Z556" i="4"/>
  <c r="AA556" i="4"/>
  <c r="W557" i="4"/>
  <c r="X557" i="4"/>
  <c r="Y557" i="4"/>
  <c r="Z557" i="4"/>
  <c r="AA557" i="4"/>
  <c r="W559" i="4"/>
  <c r="X559" i="4"/>
  <c r="Y559" i="4"/>
  <c r="Z559" i="4"/>
  <c r="AA559" i="4"/>
  <c r="W560" i="4"/>
  <c r="X560" i="4"/>
  <c r="Y560" i="4"/>
  <c r="Z560" i="4"/>
  <c r="AA560" i="4"/>
  <c r="W561" i="4"/>
  <c r="X561" i="4"/>
  <c r="Y561" i="4"/>
  <c r="Z561" i="4"/>
  <c r="AA561" i="4"/>
  <c r="W562" i="4"/>
  <c r="X562" i="4"/>
  <c r="Y562" i="4"/>
  <c r="Z562" i="4"/>
  <c r="AA562" i="4"/>
  <c r="W563" i="4"/>
  <c r="X563" i="4"/>
  <c r="Y563" i="4"/>
  <c r="Z563" i="4"/>
  <c r="AA563" i="4"/>
  <c r="W565" i="4"/>
  <c r="X565" i="4"/>
  <c r="Y565" i="4"/>
  <c r="Z565" i="4"/>
  <c r="AA565" i="4"/>
  <c r="W566" i="4"/>
  <c r="X566" i="4"/>
  <c r="Y566" i="4"/>
  <c r="Z566" i="4"/>
  <c r="AA566" i="4"/>
  <c r="W567" i="4"/>
  <c r="X567" i="4"/>
  <c r="Y567" i="4"/>
  <c r="Z567" i="4"/>
  <c r="AA567" i="4"/>
  <c r="W568" i="4"/>
  <c r="X568" i="4"/>
  <c r="Y568" i="4"/>
  <c r="Z568" i="4"/>
  <c r="AA568" i="4"/>
  <c r="W569" i="4"/>
  <c r="X569" i="4"/>
  <c r="Y569" i="4"/>
  <c r="Z569" i="4"/>
  <c r="AA569" i="4"/>
  <c r="W571" i="4"/>
  <c r="X571" i="4"/>
  <c r="Y571" i="4"/>
  <c r="Z571" i="4"/>
  <c r="AA571" i="4"/>
  <c r="W572" i="4"/>
  <c r="X572" i="4"/>
  <c r="Y572" i="4"/>
  <c r="Z572" i="4"/>
  <c r="AA572" i="4"/>
  <c r="W573" i="4"/>
  <c r="X573" i="4"/>
  <c r="Y573" i="4"/>
  <c r="Z573" i="4"/>
  <c r="AA573" i="4"/>
  <c r="W574" i="4"/>
  <c r="X574" i="4"/>
  <c r="Y574" i="4"/>
  <c r="Z574" i="4"/>
  <c r="AA574" i="4"/>
  <c r="W575" i="4"/>
  <c r="X575" i="4"/>
  <c r="Y575" i="4"/>
  <c r="Z575" i="4"/>
  <c r="AA575" i="4"/>
  <c r="W577" i="4"/>
  <c r="X577" i="4"/>
  <c r="Y577" i="4"/>
  <c r="Z577" i="4"/>
  <c r="AA577" i="4"/>
  <c r="W578" i="4"/>
  <c r="X578" i="4"/>
  <c r="Y578" i="4"/>
  <c r="Z578" i="4"/>
  <c r="AA578" i="4"/>
  <c r="W579" i="4"/>
  <c r="X579" i="4"/>
  <c r="Y579" i="4"/>
  <c r="Z579" i="4"/>
  <c r="AA579" i="4"/>
  <c r="W580" i="4"/>
  <c r="X580" i="4"/>
  <c r="Y580" i="4"/>
  <c r="Z580" i="4"/>
  <c r="AA580" i="4"/>
  <c r="W582" i="4"/>
  <c r="X582" i="4"/>
  <c r="Y582" i="4"/>
  <c r="Z582" i="4"/>
  <c r="AA582" i="4"/>
  <c r="W583" i="4"/>
  <c r="X583" i="4"/>
  <c r="Y583" i="4"/>
  <c r="Z583" i="4"/>
  <c r="AA583" i="4"/>
  <c r="W584" i="4"/>
  <c r="X584" i="4"/>
  <c r="Y584" i="4"/>
  <c r="Z584" i="4"/>
  <c r="AA584" i="4"/>
  <c r="W585" i="4"/>
  <c r="X585" i="4"/>
  <c r="Y585" i="4"/>
  <c r="Z585" i="4"/>
  <c r="AA585" i="4"/>
  <c r="W586" i="4"/>
  <c r="X586" i="4"/>
  <c r="Y586" i="4"/>
  <c r="Z586" i="4"/>
  <c r="AA586" i="4"/>
  <c r="W588" i="4"/>
  <c r="X588" i="4"/>
  <c r="Y588" i="4"/>
  <c r="Z588" i="4"/>
  <c r="AA588" i="4"/>
  <c r="W589" i="4"/>
  <c r="X589" i="4"/>
  <c r="Y589" i="4"/>
  <c r="Z589" i="4"/>
  <c r="AA589" i="4"/>
  <c r="W590" i="4"/>
  <c r="X590" i="4"/>
  <c r="Y590" i="4"/>
  <c r="Z590" i="4"/>
  <c r="AA590" i="4"/>
  <c r="W591" i="4"/>
  <c r="X591" i="4"/>
  <c r="Y591" i="4"/>
  <c r="Z591" i="4"/>
  <c r="AA591" i="4"/>
  <c r="W593" i="4"/>
  <c r="X593" i="4"/>
  <c r="Y593" i="4"/>
  <c r="Z593" i="4"/>
  <c r="AA593" i="4"/>
  <c r="W594" i="4"/>
  <c r="X594" i="4"/>
  <c r="Y594" i="4"/>
  <c r="Z594" i="4"/>
  <c r="AA594" i="4"/>
  <c r="W595" i="4"/>
  <c r="X595" i="4"/>
  <c r="Y595" i="4"/>
  <c r="Z595" i="4"/>
  <c r="AA595" i="4"/>
  <c r="W596" i="4"/>
  <c r="X596" i="4"/>
  <c r="Y596" i="4"/>
  <c r="Z596" i="4"/>
  <c r="AA596" i="4"/>
  <c r="W597" i="4"/>
  <c r="X597" i="4"/>
  <c r="Y597" i="4"/>
  <c r="Z597" i="4"/>
  <c r="AA597" i="4"/>
  <c r="W605" i="4"/>
  <c r="X605" i="4"/>
  <c r="Y605" i="4"/>
  <c r="Z605" i="4"/>
  <c r="AA605" i="4"/>
  <c r="W606" i="4"/>
  <c r="X606" i="4"/>
  <c r="Y606" i="4"/>
  <c r="Z606" i="4"/>
  <c r="AA606" i="4"/>
  <c r="Y607" i="4"/>
  <c r="Z607" i="4"/>
  <c r="AA607" i="4"/>
  <c r="W608" i="4"/>
  <c r="X608" i="4"/>
  <c r="Y608" i="4"/>
  <c r="Z608" i="4"/>
  <c r="AA608" i="4"/>
  <c r="W543" i="4"/>
  <c r="X543" i="4"/>
  <c r="Y543" i="4"/>
  <c r="Z543" i="4"/>
  <c r="AA543" i="4"/>
  <c r="W544" i="4"/>
  <c r="X544" i="4"/>
  <c r="Y544" i="4"/>
  <c r="Z544" i="4"/>
  <c r="AA544" i="4"/>
  <c r="W545" i="4"/>
  <c r="X545" i="4"/>
  <c r="Y545" i="4"/>
  <c r="Z545" i="4"/>
  <c r="AA545" i="4"/>
  <c r="W546" i="4"/>
  <c r="X546" i="4"/>
  <c r="Y546" i="4"/>
  <c r="Z546" i="4"/>
  <c r="AA546" i="4"/>
  <c r="W548" i="4"/>
  <c r="X548" i="4"/>
  <c r="Y548" i="4"/>
  <c r="Z548" i="4"/>
  <c r="AA548" i="4"/>
  <c r="W549" i="4"/>
  <c r="X549" i="4"/>
  <c r="Y549" i="4"/>
  <c r="Z549" i="4"/>
  <c r="AA549" i="4"/>
  <c r="W550" i="4"/>
  <c r="X550" i="4"/>
  <c r="Y550" i="4"/>
  <c r="Z550" i="4"/>
  <c r="AA550" i="4"/>
  <c r="W551" i="4"/>
  <c r="X551" i="4"/>
  <c r="Y551" i="4"/>
  <c r="Z551" i="4"/>
  <c r="AA551" i="4"/>
  <c r="W480" i="4"/>
  <c r="X480" i="4"/>
  <c r="Y480" i="4"/>
  <c r="Z480" i="4"/>
  <c r="AA480" i="4"/>
  <c r="W481" i="4"/>
  <c r="X481" i="4"/>
  <c r="Y481" i="4"/>
  <c r="Z481" i="4"/>
  <c r="AA481" i="4"/>
  <c r="W482" i="4"/>
  <c r="X482" i="4"/>
  <c r="Y482" i="4"/>
  <c r="Z482" i="4"/>
  <c r="AA482" i="4"/>
  <c r="W483" i="4"/>
  <c r="X483" i="4"/>
  <c r="Y483" i="4"/>
  <c r="Z483" i="4"/>
  <c r="AA483" i="4"/>
  <c r="W484" i="4"/>
  <c r="X484" i="4"/>
  <c r="Y484" i="4"/>
  <c r="Z484" i="4"/>
  <c r="AA484" i="4"/>
  <c r="W486" i="4"/>
  <c r="X486" i="4"/>
  <c r="Y486" i="4"/>
  <c r="Z486" i="4"/>
  <c r="AA486" i="4"/>
  <c r="W487" i="4"/>
  <c r="X487" i="4"/>
  <c r="Y487" i="4"/>
  <c r="Z487" i="4"/>
  <c r="AA487" i="4"/>
  <c r="W488" i="4"/>
  <c r="X488" i="4"/>
  <c r="Y488" i="4"/>
  <c r="Z488" i="4"/>
  <c r="AA488" i="4"/>
  <c r="W489" i="4"/>
  <c r="X489" i="4"/>
  <c r="Y489" i="4"/>
  <c r="Z489" i="4"/>
  <c r="AA489" i="4"/>
  <c r="W491" i="4"/>
  <c r="X491" i="4"/>
  <c r="Y491" i="4"/>
  <c r="Z491" i="4"/>
  <c r="AA491" i="4"/>
  <c r="W492" i="4"/>
  <c r="X492" i="4"/>
  <c r="Y492" i="4"/>
  <c r="Z492" i="4"/>
  <c r="AA492" i="4"/>
  <c r="W493" i="4"/>
  <c r="X493" i="4"/>
  <c r="Y493" i="4"/>
  <c r="Z493" i="4"/>
  <c r="AA493" i="4"/>
  <c r="W494" i="4"/>
  <c r="X494" i="4"/>
  <c r="Y494" i="4"/>
  <c r="Z494" i="4"/>
  <c r="AA494" i="4"/>
  <c r="W495" i="4"/>
  <c r="X495" i="4"/>
  <c r="Y495" i="4"/>
  <c r="Z495" i="4"/>
  <c r="AA495" i="4"/>
  <c r="W497" i="4"/>
  <c r="X497" i="4"/>
  <c r="Y497" i="4"/>
  <c r="Z497" i="4"/>
  <c r="AA497" i="4"/>
  <c r="W498" i="4"/>
  <c r="X498" i="4"/>
  <c r="Y498" i="4"/>
  <c r="Z498" i="4"/>
  <c r="AA498" i="4"/>
  <c r="W499" i="4"/>
  <c r="X499" i="4"/>
  <c r="Y499" i="4"/>
  <c r="Z499" i="4"/>
  <c r="AA499" i="4"/>
  <c r="W500" i="4"/>
  <c r="X500" i="4"/>
  <c r="Y500" i="4"/>
  <c r="Z500" i="4"/>
  <c r="AA500" i="4"/>
  <c r="W502" i="4"/>
  <c r="X502" i="4"/>
  <c r="Y502" i="4"/>
  <c r="Z502" i="4"/>
  <c r="AA502" i="4"/>
  <c r="W503" i="4"/>
  <c r="X503" i="4"/>
  <c r="Y503" i="4"/>
  <c r="Z503" i="4"/>
  <c r="AA503" i="4"/>
  <c r="W504" i="4"/>
  <c r="X504" i="4"/>
  <c r="Y504" i="4"/>
  <c r="Z504" i="4"/>
  <c r="AA504" i="4"/>
  <c r="W505" i="4"/>
  <c r="X505" i="4"/>
  <c r="Y505" i="4"/>
  <c r="Z505" i="4"/>
  <c r="AA505" i="4"/>
  <c r="W506" i="4"/>
  <c r="X506" i="4"/>
  <c r="Y506" i="4"/>
  <c r="Z506" i="4"/>
  <c r="AA506" i="4"/>
  <c r="W508" i="4"/>
  <c r="X508" i="4"/>
  <c r="Y508" i="4"/>
  <c r="Z508" i="4"/>
  <c r="AA508" i="4"/>
  <c r="W509" i="4"/>
  <c r="X509" i="4"/>
  <c r="Y509" i="4"/>
  <c r="Z509" i="4"/>
  <c r="AA509" i="4"/>
  <c r="W510" i="4"/>
  <c r="X510" i="4"/>
  <c r="Y510" i="4"/>
  <c r="Z510" i="4"/>
  <c r="AA510" i="4"/>
  <c r="W511" i="4"/>
  <c r="X511" i="4"/>
  <c r="Y511" i="4"/>
  <c r="Z511" i="4"/>
  <c r="AA511" i="4"/>
  <c r="W512" i="4"/>
  <c r="X512" i="4"/>
  <c r="Y512" i="4"/>
  <c r="Z512" i="4"/>
  <c r="AA512" i="4"/>
  <c r="W514" i="4"/>
  <c r="X514" i="4"/>
  <c r="Y514" i="4"/>
  <c r="Z514" i="4"/>
  <c r="AA514" i="4"/>
  <c r="W515" i="4"/>
  <c r="X515" i="4"/>
  <c r="Y515" i="4"/>
  <c r="Z515" i="4"/>
  <c r="AA515" i="4"/>
  <c r="W516" i="4"/>
  <c r="X516" i="4"/>
  <c r="Y516" i="4"/>
  <c r="Z516" i="4"/>
  <c r="AA516" i="4"/>
  <c r="W517" i="4"/>
  <c r="X517" i="4"/>
  <c r="Y517" i="4"/>
  <c r="Z517" i="4"/>
  <c r="AA517" i="4"/>
  <c r="W518" i="4"/>
  <c r="X518" i="4"/>
  <c r="Y518" i="4"/>
  <c r="Z518" i="4"/>
  <c r="AA518" i="4"/>
  <c r="W520" i="4"/>
  <c r="X520" i="4"/>
  <c r="Y520" i="4"/>
  <c r="Z520" i="4"/>
  <c r="AA520" i="4"/>
  <c r="W521" i="4"/>
  <c r="X521" i="4"/>
  <c r="Y521" i="4"/>
  <c r="Z521" i="4"/>
  <c r="AA521" i="4"/>
  <c r="W522" i="4"/>
  <c r="X522" i="4"/>
  <c r="Y522" i="4"/>
  <c r="Z522" i="4"/>
  <c r="AA522" i="4"/>
  <c r="W523" i="4"/>
  <c r="X523" i="4"/>
  <c r="Y523" i="4"/>
  <c r="Z523" i="4"/>
  <c r="AA523" i="4"/>
  <c r="W525" i="4"/>
  <c r="X525" i="4"/>
  <c r="Y525" i="4"/>
  <c r="Z525" i="4"/>
  <c r="AA525" i="4"/>
  <c r="W526" i="4"/>
  <c r="X526" i="4"/>
  <c r="Y526" i="4"/>
  <c r="Z526" i="4"/>
  <c r="AA526" i="4"/>
  <c r="W527" i="4"/>
  <c r="X527" i="4"/>
  <c r="Y527" i="4"/>
  <c r="Z527" i="4"/>
  <c r="AA527" i="4"/>
  <c r="W528" i="4"/>
  <c r="X528" i="4"/>
  <c r="Y528" i="4"/>
  <c r="Z528" i="4"/>
  <c r="AA528" i="4"/>
  <c r="W529" i="4"/>
  <c r="X529" i="4"/>
  <c r="Y529" i="4"/>
  <c r="Z529" i="4"/>
  <c r="AA529" i="4"/>
  <c r="W531" i="4"/>
  <c r="X531" i="4"/>
  <c r="Y531" i="4"/>
  <c r="Z531" i="4"/>
  <c r="AA531" i="4"/>
  <c r="W532" i="4"/>
  <c r="X532" i="4"/>
  <c r="Y532" i="4"/>
  <c r="Z532" i="4"/>
  <c r="AA532" i="4"/>
  <c r="W533" i="4"/>
  <c r="X533" i="4"/>
  <c r="Y533" i="4"/>
  <c r="Z533" i="4"/>
  <c r="AA533" i="4"/>
  <c r="W534" i="4"/>
  <c r="X534" i="4"/>
  <c r="Y534" i="4"/>
  <c r="Z534" i="4"/>
  <c r="AA534" i="4"/>
  <c r="W427" i="4"/>
  <c r="X427" i="4"/>
  <c r="Y427" i="4"/>
  <c r="Z427" i="4"/>
  <c r="AA427" i="4"/>
  <c r="W428" i="4"/>
  <c r="X428" i="4"/>
  <c r="Y428" i="4"/>
  <c r="Z428" i="4"/>
  <c r="AA428" i="4"/>
  <c r="W429" i="4"/>
  <c r="X429" i="4"/>
  <c r="Y429" i="4"/>
  <c r="Z429" i="4"/>
  <c r="AA429" i="4"/>
  <c r="W430" i="4"/>
  <c r="X430" i="4"/>
  <c r="Y430" i="4"/>
  <c r="Z430" i="4"/>
  <c r="AA430" i="4"/>
  <c r="W431" i="4"/>
  <c r="X431" i="4"/>
  <c r="Y431" i="4"/>
  <c r="Z431" i="4"/>
  <c r="AA431" i="4"/>
  <c r="W433" i="4"/>
  <c r="X433" i="4"/>
  <c r="Y433" i="4"/>
  <c r="Z433" i="4"/>
  <c r="AA433" i="4"/>
  <c r="W434" i="4"/>
  <c r="X434" i="4"/>
  <c r="Y434" i="4"/>
  <c r="Z434" i="4"/>
  <c r="AA434" i="4"/>
  <c r="W435" i="4"/>
  <c r="X435" i="4"/>
  <c r="Y435" i="4"/>
  <c r="Z435" i="4"/>
  <c r="AA435" i="4"/>
  <c r="W436" i="4"/>
  <c r="X436" i="4"/>
  <c r="Y436" i="4"/>
  <c r="Z436" i="4"/>
  <c r="AA436" i="4"/>
  <c r="W438" i="4"/>
  <c r="X438" i="4"/>
  <c r="Y438" i="4"/>
  <c r="Z438" i="4"/>
  <c r="AA438" i="4"/>
  <c r="W439" i="4"/>
  <c r="X439" i="4"/>
  <c r="Y439" i="4"/>
  <c r="Z439" i="4"/>
  <c r="AA439" i="4"/>
  <c r="W440" i="4"/>
  <c r="X440" i="4"/>
  <c r="Y440" i="4"/>
  <c r="Z440" i="4"/>
  <c r="AA440" i="4"/>
  <c r="W441" i="4"/>
  <c r="X441" i="4"/>
  <c r="Y441" i="4"/>
  <c r="Z441" i="4"/>
  <c r="AA441" i="4"/>
  <c r="W442" i="4"/>
  <c r="X442" i="4"/>
  <c r="Y442" i="4"/>
  <c r="Z442" i="4"/>
  <c r="AA442" i="4"/>
  <c r="W444" i="4"/>
  <c r="X444" i="4"/>
  <c r="Y444" i="4"/>
  <c r="Z444" i="4"/>
  <c r="AA444" i="4"/>
  <c r="W445" i="4"/>
  <c r="X445" i="4"/>
  <c r="Y445" i="4"/>
  <c r="Z445" i="4"/>
  <c r="AA445" i="4"/>
  <c r="W446" i="4"/>
  <c r="X446" i="4"/>
  <c r="Y446" i="4"/>
  <c r="AA446" i="4"/>
  <c r="W447" i="4"/>
  <c r="X447" i="4"/>
  <c r="Y447" i="4"/>
  <c r="Z447" i="4"/>
  <c r="AA447" i="4"/>
  <c r="W449" i="4"/>
  <c r="X449" i="4"/>
  <c r="Y449" i="4"/>
  <c r="Z449" i="4"/>
  <c r="AA449" i="4"/>
  <c r="W450" i="4"/>
  <c r="X450" i="4"/>
  <c r="Y450" i="4"/>
  <c r="Z450" i="4"/>
  <c r="AA450" i="4"/>
  <c r="W451" i="4"/>
  <c r="X451" i="4"/>
  <c r="Y451" i="4"/>
  <c r="Z451" i="4"/>
  <c r="AA451" i="4"/>
  <c r="W452" i="4"/>
  <c r="X452" i="4"/>
  <c r="Y452" i="4"/>
  <c r="Z452" i="4"/>
  <c r="AA452" i="4"/>
  <c r="W453" i="4"/>
  <c r="X453" i="4"/>
  <c r="Y453" i="4"/>
  <c r="Z453" i="4"/>
  <c r="AA453" i="4"/>
  <c r="W466" i="4"/>
  <c r="X466" i="4"/>
  <c r="Y466" i="4"/>
  <c r="Z466" i="4"/>
  <c r="AA466" i="4"/>
  <c r="W467" i="4"/>
  <c r="X467" i="4"/>
  <c r="Y467" i="4"/>
  <c r="Z467" i="4"/>
  <c r="AA467" i="4"/>
  <c r="W468" i="4"/>
  <c r="X468" i="4"/>
  <c r="Y468" i="4"/>
  <c r="AA468" i="4"/>
  <c r="W469" i="4"/>
  <c r="X469" i="4"/>
  <c r="Y469" i="4"/>
  <c r="Z469" i="4"/>
  <c r="AA469" i="4"/>
  <c r="W470" i="4"/>
  <c r="X470" i="4"/>
  <c r="Y470" i="4"/>
  <c r="Z470" i="4"/>
  <c r="AA470" i="4"/>
  <c r="W472" i="4"/>
  <c r="X472" i="4"/>
  <c r="Y472" i="4"/>
  <c r="Z472" i="4"/>
  <c r="AA472" i="4"/>
  <c r="W396" i="4"/>
  <c r="X396" i="4"/>
  <c r="Y396" i="4"/>
  <c r="Z396" i="4"/>
  <c r="AA396" i="4"/>
  <c r="W397" i="4"/>
  <c r="X397" i="4"/>
  <c r="Y397" i="4"/>
  <c r="Z397" i="4"/>
  <c r="AA397" i="4"/>
  <c r="W398" i="4"/>
  <c r="X398" i="4"/>
  <c r="Y398" i="4"/>
  <c r="Z398" i="4"/>
  <c r="AA398" i="4"/>
  <c r="W399" i="4"/>
  <c r="X399" i="4"/>
  <c r="Y399" i="4"/>
  <c r="Z399" i="4"/>
  <c r="AA399" i="4"/>
  <c r="W400" i="4"/>
  <c r="X400" i="4"/>
  <c r="Y400" i="4"/>
  <c r="Z400" i="4"/>
  <c r="AA400" i="4"/>
  <c r="W402" i="4"/>
  <c r="X402" i="4"/>
  <c r="Y402" i="4"/>
  <c r="Z402" i="4"/>
  <c r="AA402" i="4"/>
  <c r="W403" i="4"/>
  <c r="X403" i="4"/>
  <c r="Y403" i="4"/>
  <c r="Z403" i="4"/>
  <c r="AA403" i="4"/>
  <c r="W404" i="4"/>
  <c r="X404" i="4"/>
  <c r="Y404" i="4"/>
  <c r="Z404" i="4"/>
  <c r="AA404" i="4"/>
  <c r="W405" i="4"/>
  <c r="X405" i="4"/>
  <c r="Y405" i="4"/>
  <c r="Z405" i="4"/>
  <c r="AA405" i="4"/>
  <c r="W406" i="4"/>
  <c r="X406" i="4"/>
  <c r="Y406" i="4"/>
  <c r="Z406" i="4"/>
  <c r="AA406" i="4"/>
  <c r="W408" i="4"/>
  <c r="X408" i="4"/>
  <c r="Y408" i="4"/>
  <c r="Z408" i="4"/>
  <c r="AA408" i="4"/>
  <c r="W409" i="4"/>
  <c r="X409" i="4"/>
  <c r="Y409" i="4"/>
  <c r="Z409" i="4"/>
  <c r="AA409" i="4"/>
  <c r="W410" i="4"/>
  <c r="X410" i="4"/>
  <c r="Y410" i="4"/>
  <c r="Z410" i="4"/>
  <c r="AA410" i="4"/>
  <c r="W411" i="4"/>
  <c r="X411" i="4"/>
  <c r="Y411" i="4"/>
  <c r="Z411" i="4"/>
  <c r="AA411" i="4"/>
  <c r="W412" i="4"/>
  <c r="X412" i="4"/>
  <c r="Y412" i="4"/>
  <c r="Z412" i="4"/>
  <c r="AA412" i="4"/>
  <c r="W420" i="4"/>
  <c r="X420" i="4"/>
  <c r="Y420" i="4"/>
  <c r="Z420" i="4"/>
  <c r="AA420" i="4"/>
  <c r="W421" i="4"/>
  <c r="X421" i="4"/>
  <c r="Y421" i="4"/>
  <c r="Z421" i="4"/>
  <c r="AA421" i="4"/>
  <c r="W422" i="4"/>
  <c r="X422" i="4"/>
  <c r="Y422" i="4"/>
  <c r="Z422" i="4"/>
  <c r="AA422" i="4"/>
  <c r="W423" i="4"/>
  <c r="X423" i="4"/>
  <c r="Y423" i="4"/>
  <c r="Z423" i="4"/>
  <c r="AA423" i="4"/>
  <c r="W424" i="4"/>
  <c r="X424" i="4"/>
  <c r="Y424" i="4"/>
  <c r="Z424" i="4"/>
  <c r="AA424" i="4"/>
  <c r="W329" i="4"/>
  <c r="X329" i="4"/>
  <c r="Y329" i="4"/>
  <c r="Z329" i="4"/>
  <c r="AA329" i="4"/>
  <c r="W330" i="4"/>
  <c r="X330" i="4"/>
  <c r="Y330" i="4"/>
  <c r="Z330" i="4"/>
  <c r="AA330" i="4"/>
  <c r="W331" i="4"/>
  <c r="X331" i="4"/>
  <c r="Y331" i="4"/>
  <c r="Z331" i="4"/>
  <c r="AA331" i="4"/>
  <c r="W332" i="4"/>
  <c r="X332" i="4"/>
  <c r="Y332" i="4"/>
  <c r="Z332" i="4"/>
  <c r="AA332" i="4"/>
  <c r="W333" i="4"/>
  <c r="X333" i="4"/>
  <c r="Y333" i="4"/>
  <c r="Z333" i="4"/>
  <c r="AA333" i="4"/>
  <c r="W335" i="4"/>
  <c r="X335" i="4"/>
  <c r="Y335" i="4"/>
  <c r="Z335" i="4"/>
  <c r="AA335" i="4"/>
  <c r="W336" i="4"/>
  <c r="X336" i="4"/>
  <c r="Y336" i="4"/>
  <c r="Z336" i="4"/>
  <c r="AA336" i="4"/>
  <c r="W337" i="4"/>
  <c r="X337" i="4"/>
  <c r="Y337" i="4"/>
  <c r="Z337" i="4"/>
  <c r="AA337" i="4"/>
  <c r="W338" i="4"/>
  <c r="X338" i="4"/>
  <c r="Y338" i="4"/>
  <c r="Z338" i="4"/>
  <c r="AA338" i="4"/>
  <c r="W339" i="4"/>
  <c r="X339" i="4"/>
  <c r="Y339" i="4"/>
  <c r="Z339" i="4"/>
  <c r="AA339" i="4"/>
  <c r="W341" i="4"/>
  <c r="X341" i="4"/>
  <c r="Y341" i="4"/>
  <c r="Z341" i="4"/>
  <c r="AA341" i="4"/>
  <c r="W342" i="4"/>
  <c r="X342" i="4"/>
  <c r="Y342" i="4"/>
  <c r="Z342" i="4"/>
  <c r="AA342" i="4"/>
  <c r="W343" i="4"/>
  <c r="Z343" i="4"/>
  <c r="AA343" i="4"/>
  <c r="W344" i="4"/>
  <c r="X344" i="4"/>
  <c r="Y344" i="4"/>
  <c r="Z344" i="4"/>
  <c r="AA344" i="4"/>
  <c r="W345" i="4"/>
  <c r="X345" i="4"/>
  <c r="Y345" i="4"/>
  <c r="Z345" i="4"/>
  <c r="AA345" i="4"/>
  <c r="W347" i="4"/>
  <c r="X347" i="4"/>
  <c r="Y347" i="4"/>
  <c r="Z347" i="4"/>
  <c r="AA347" i="4"/>
  <c r="W348" i="4"/>
  <c r="X348" i="4"/>
  <c r="Y348" i="4"/>
  <c r="Z348" i="4"/>
  <c r="AA348" i="4"/>
  <c r="W349" i="4"/>
  <c r="X349" i="4"/>
  <c r="Y349" i="4"/>
  <c r="Z349" i="4"/>
  <c r="AA349" i="4"/>
  <c r="W350" i="4"/>
  <c r="X350" i="4"/>
  <c r="Y350" i="4"/>
  <c r="Z350" i="4"/>
  <c r="AA350" i="4"/>
  <c r="W351" i="4"/>
  <c r="X351" i="4"/>
  <c r="Y351" i="4"/>
  <c r="Z351" i="4"/>
  <c r="AA351" i="4"/>
  <c r="W353" i="4"/>
  <c r="X353" i="4"/>
  <c r="Y353" i="4"/>
  <c r="Z353" i="4"/>
  <c r="AA353" i="4"/>
  <c r="W354" i="4"/>
  <c r="X354" i="4"/>
  <c r="Y354" i="4"/>
  <c r="Z354" i="4"/>
  <c r="AA354" i="4"/>
  <c r="W355" i="4"/>
  <c r="X355" i="4"/>
  <c r="Y355" i="4"/>
  <c r="Z355" i="4"/>
  <c r="AA355" i="4"/>
  <c r="W356" i="4"/>
  <c r="X356" i="4"/>
  <c r="Y356" i="4"/>
  <c r="Z356" i="4"/>
  <c r="AA356" i="4"/>
  <c r="W357" i="4"/>
  <c r="X357" i="4"/>
  <c r="Y357" i="4"/>
  <c r="Z357" i="4"/>
  <c r="AA357" i="4"/>
  <c r="W359" i="4"/>
  <c r="X359" i="4"/>
  <c r="Y359" i="4"/>
  <c r="Z359" i="4"/>
  <c r="AA359" i="4"/>
  <c r="W360" i="4"/>
  <c r="X360" i="4"/>
  <c r="Y360" i="4"/>
  <c r="Z360" i="4"/>
  <c r="AA360" i="4"/>
  <c r="W361" i="4"/>
  <c r="X361" i="4"/>
  <c r="Y361" i="4"/>
  <c r="Z361" i="4"/>
  <c r="AA361" i="4"/>
  <c r="W362" i="4"/>
  <c r="X362" i="4"/>
  <c r="Y362" i="4"/>
  <c r="Z362" i="4"/>
  <c r="AA362" i="4"/>
  <c r="W363" i="4"/>
  <c r="X363" i="4"/>
  <c r="Y363" i="4"/>
  <c r="Z363" i="4"/>
  <c r="AA363" i="4"/>
  <c r="W365" i="4"/>
  <c r="X365" i="4"/>
  <c r="Y365" i="4"/>
  <c r="Z365" i="4"/>
  <c r="AA365" i="4"/>
  <c r="W366" i="4"/>
  <c r="X366" i="4"/>
  <c r="Y366" i="4"/>
  <c r="Z366" i="4"/>
  <c r="AA366" i="4"/>
  <c r="W367" i="4"/>
  <c r="X367" i="4"/>
  <c r="Y367" i="4"/>
  <c r="Z367" i="4"/>
  <c r="AA367" i="4"/>
  <c r="W368" i="4"/>
  <c r="X368" i="4"/>
  <c r="Y368" i="4"/>
  <c r="Z368" i="4"/>
  <c r="AA368" i="4"/>
  <c r="W369" i="4"/>
  <c r="X369" i="4"/>
  <c r="Y369" i="4"/>
  <c r="Z369" i="4"/>
  <c r="AA369" i="4"/>
  <c r="W371" i="4"/>
  <c r="X371" i="4"/>
  <c r="Y371" i="4"/>
  <c r="Z371" i="4"/>
  <c r="AA371" i="4"/>
  <c r="W372" i="4"/>
  <c r="X372" i="4"/>
  <c r="Y372" i="4"/>
  <c r="Z372" i="4"/>
  <c r="AA372" i="4"/>
  <c r="W373" i="4"/>
  <c r="X373" i="4"/>
  <c r="Y373" i="4"/>
  <c r="Z373" i="4"/>
  <c r="AA373" i="4"/>
  <c r="W374" i="4"/>
  <c r="X374" i="4"/>
  <c r="Y374" i="4"/>
  <c r="Z374" i="4"/>
  <c r="AA374" i="4"/>
  <c r="W375" i="4"/>
  <c r="X375" i="4"/>
  <c r="Y375" i="4"/>
  <c r="Z375" i="4"/>
  <c r="AA375" i="4"/>
  <c r="W377" i="4"/>
  <c r="X377" i="4"/>
  <c r="Y377" i="4"/>
  <c r="Z377" i="4"/>
  <c r="AA377" i="4"/>
  <c r="W378" i="4"/>
  <c r="X378" i="4"/>
  <c r="Y378" i="4"/>
  <c r="Z378" i="4"/>
  <c r="AA378" i="4"/>
  <c r="X379" i="4"/>
  <c r="Y379" i="4"/>
  <c r="W380" i="4"/>
  <c r="X380" i="4"/>
  <c r="Y380" i="4"/>
  <c r="Z380" i="4"/>
  <c r="AA380" i="4"/>
  <c r="W381" i="4"/>
  <c r="X381" i="4"/>
  <c r="Y381" i="4"/>
  <c r="Z381" i="4"/>
  <c r="AA381" i="4"/>
  <c r="W383" i="4"/>
  <c r="X383" i="4"/>
  <c r="Y383" i="4"/>
  <c r="Z383" i="4"/>
  <c r="AA383" i="4"/>
  <c r="W384" i="4"/>
  <c r="X384" i="4"/>
  <c r="Y384" i="4"/>
  <c r="Z384" i="4"/>
  <c r="AA384" i="4"/>
  <c r="W385" i="4"/>
  <c r="X385" i="4"/>
  <c r="Y385" i="4"/>
  <c r="Z385" i="4"/>
  <c r="AA385" i="4"/>
  <c r="W386" i="4"/>
  <c r="X386" i="4"/>
  <c r="Y386" i="4"/>
  <c r="Z386" i="4"/>
  <c r="AA386" i="4"/>
  <c r="W387" i="4"/>
  <c r="X387" i="4"/>
  <c r="Y387" i="4"/>
  <c r="Z387" i="4"/>
  <c r="AA387" i="4"/>
  <c r="W389" i="4"/>
  <c r="X389" i="4"/>
  <c r="Y389" i="4"/>
  <c r="Z389" i="4"/>
  <c r="AA389" i="4"/>
  <c r="W390" i="4"/>
  <c r="X390" i="4"/>
  <c r="Y390" i="4"/>
  <c r="Z390" i="4"/>
  <c r="AA390" i="4"/>
  <c r="W391" i="4"/>
  <c r="X391" i="4"/>
  <c r="Y391" i="4"/>
  <c r="Z391" i="4"/>
  <c r="AA391" i="4"/>
  <c r="W392" i="4"/>
  <c r="X392" i="4"/>
  <c r="Y392" i="4"/>
  <c r="Z392" i="4"/>
  <c r="AA392" i="4"/>
  <c r="W393" i="4"/>
  <c r="X393" i="4"/>
  <c r="Y393" i="4"/>
  <c r="Z393" i="4"/>
  <c r="AA393" i="4"/>
  <c r="W304" i="4"/>
  <c r="X304" i="4"/>
  <c r="Y304" i="4"/>
  <c r="Z304" i="4"/>
  <c r="AA304" i="4"/>
  <c r="W305" i="4"/>
  <c r="X305" i="4"/>
  <c r="Y305" i="4"/>
  <c r="Z305" i="4"/>
  <c r="AA305" i="4"/>
  <c r="W306" i="4"/>
  <c r="X306" i="4"/>
  <c r="Y306" i="4"/>
  <c r="Z306" i="4"/>
  <c r="AA306" i="4"/>
  <c r="W307" i="4"/>
  <c r="X307" i="4"/>
  <c r="Y307" i="4"/>
  <c r="Z307" i="4"/>
  <c r="AA307" i="4"/>
  <c r="W308" i="4"/>
  <c r="X308" i="4"/>
  <c r="Y308" i="4"/>
  <c r="Z308" i="4"/>
  <c r="AA308" i="4"/>
  <c r="W310" i="4"/>
  <c r="X310" i="4"/>
  <c r="Y310" i="4"/>
  <c r="Z310" i="4"/>
  <c r="AA310" i="4"/>
  <c r="W311" i="4"/>
  <c r="X311" i="4"/>
  <c r="Y311" i="4"/>
  <c r="Z311" i="4"/>
  <c r="AA311" i="4"/>
  <c r="W312" i="4"/>
  <c r="X312" i="4"/>
  <c r="Y312" i="4"/>
  <c r="Z312" i="4"/>
  <c r="AA312" i="4"/>
  <c r="W313" i="4"/>
  <c r="X313" i="4"/>
  <c r="Y313" i="4"/>
  <c r="Z313" i="4"/>
  <c r="AA313" i="4"/>
  <c r="W314" i="4"/>
  <c r="X314" i="4"/>
  <c r="Y314" i="4"/>
  <c r="Z314" i="4"/>
  <c r="AA314" i="4"/>
  <c r="W316" i="4"/>
  <c r="X316" i="4"/>
  <c r="Y316" i="4"/>
  <c r="Z316" i="4"/>
  <c r="AA316" i="4"/>
  <c r="W317" i="4"/>
  <c r="X317" i="4"/>
  <c r="Y317" i="4"/>
  <c r="Z317" i="4"/>
  <c r="AA317" i="4"/>
  <c r="W318" i="4"/>
  <c r="X318" i="4"/>
  <c r="Y318" i="4"/>
  <c r="Z318" i="4"/>
  <c r="AA318" i="4"/>
  <c r="W319" i="4"/>
  <c r="X319" i="4"/>
  <c r="Y319" i="4"/>
  <c r="Z319" i="4"/>
  <c r="AA319" i="4"/>
  <c r="W320" i="4"/>
  <c r="X320" i="4"/>
  <c r="Y320" i="4"/>
  <c r="Z320" i="4"/>
  <c r="AA320" i="4"/>
  <c r="W322" i="4"/>
  <c r="X322" i="4"/>
  <c r="Y322" i="4"/>
  <c r="Z322" i="4"/>
  <c r="AA322" i="4"/>
  <c r="X323" i="4"/>
  <c r="Y323" i="4"/>
  <c r="AA323" i="4"/>
  <c r="W324" i="4"/>
  <c r="X324" i="4"/>
  <c r="Y324" i="4"/>
  <c r="Z324" i="4"/>
  <c r="AA324" i="4"/>
  <c r="W325" i="4"/>
  <c r="X325" i="4"/>
  <c r="Y325" i="4"/>
  <c r="Z325" i="4"/>
  <c r="AA325" i="4"/>
  <c r="W326" i="4"/>
  <c r="X326" i="4"/>
  <c r="Y326" i="4"/>
  <c r="Z326" i="4"/>
  <c r="AA326" i="4"/>
  <c r="W243" i="4"/>
  <c r="X243" i="4"/>
  <c r="Y243" i="4"/>
  <c r="Z243" i="4"/>
  <c r="AA243" i="4"/>
  <c r="W244" i="4"/>
  <c r="X244" i="4"/>
  <c r="Y244" i="4"/>
  <c r="Z244" i="4"/>
  <c r="AA244" i="4"/>
  <c r="W245" i="4"/>
  <c r="X245" i="4"/>
  <c r="Y245" i="4"/>
  <c r="Z245" i="4"/>
  <c r="AA245" i="4"/>
  <c r="W246" i="4"/>
  <c r="X246" i="4"/>
  <c r="Y246" i="4"/>
  <c r="Z246" i="4"/>
  <c r="AA246" i="4"/>
  <c r="W247" i="4"/>
  <c r="X247" i="4"/>
  <c r="Y247" i="4"/>
  <c r="Z247" i="4"/>
  <c r="AA247" i="4"/>
  <c r="W249" i="4"/>
  <c r="X249" i="4"/>
  <c r="Y249" i="4"/>
  <c r="Z249" i="4"/>
  <c r="AA249" i="4"/>
  <c r="W250" i="4"/>
  <c r="X250" i="4"/>
  <c r="Y250" i="4"/>
  <c r="Z250" i="4"/>
  <c r="AA250" i="4"/>
  <c r="W251" i="4"/>
  <c r="X251" i="4"/>
  <c r="Y251" i="4"/>
  <c r="Z251" i="4"/>
  <c r="AA251" i="4"/>
  <c r="W252" i="4"/>
  <c r="X252" i="4"/>
  <c r="Y252" i="4"/>
  <c r="Z252" i="4"/>
  <c r="AA252" i="4"/>
  <c r="W253" i="4"/>
  <c r="X253" i="4"/>
  <c r="Y253" i="4"/>
  <c r="Z253" i="4"/>
  <c r="AA253" i="4"/>
  <c r="W255" i="4"/>
  <c r="X255" i="4"/>
  <c r="Y255" i="4"/>
  <c r="Z255" i="4"/>
  <c r="AA255" i="4"/>
  <c r="X256" i="4"/>
  <c r="Y256" i="4"/>
  <c r="AA256" i="4"/>
  <c r="W257" i="4"/>
  <c r="X257" i="4"/>
  <c r="Y257" i="4"/>
  <c r="Z257" i="4"/>
  <c r="AA257" i="4"/>
  <c r="W258" i="4"/>
  <c r="X258" i="4"/>
  <c r="Y258" i="4"/>
  <c r="Z258" i="4"/>
  <c r="AA258" i="4"/>
  <c r="W259" i="4"/>
  <c r="X259" i="4"/>
  <c r="Y259" i="4"/>
  <c r="Z259" i="4"/>
  <c r="AA259" i="4"/>
  <c r="W261" i="4"/>
  <c r="X261" i="4"/>
  <c r="Y261" i="4"/>
  <c r="Z261" i="4"/>
  <c r="AA261" i="4"/>
  <c r="W262" i="4"/>
  <c r="X262" i="4"/>
  <c r="Y262" i="4"/>
  <c r="Z262" i="4"/>
  <c r="AA262" i="4"/>
  <c r="W263" i="4"/>
  <c r="X263" i="4"/>
  <c r="Y263" i="4"/>
  <c r="Z263" i="4"/>
  <c r="AA263" i="4"/>
  <c r="W264" i="4"/>
  <c r="X264" i="4"/>
  <c r="Y264" i="4"/>
  <c r="Z264" i="4"/>
  <c r="AA264" i="4"/>
  <c r="W265" i="4"/>
  <c r="X265" i="4"/>
  <c r="Y265" i="4"/>
  <c r="Z265" i="4"/>
  <c r="AA265" i="4"/>
  <c r="W267" i="4"/>
  <c r="X267" i="4"/>
  <c r="Y267" i="4"/>
  <c r="Z267" i="4"/>
  <c r="AA267" i="4"/>
  <c r="W268" i="4"/>
  <c r="X268" i="4"/>
  <c r="Y268" i="4"/>
  <c r="Z268" i="4"/>
  <c r="AA268" i="4"/>
  <c r="W269" i="4"/>
  <c r="X269" i="4"/>
  <c r="Y269" i="4"/>
  <c r="Z269" i="4"/>
  <c r="AA269" i="4"/>
  <c r="X270" i="4"/>
  <c r="Y270" i="4"/>
  <c r="Z270" i="4"/>
  <c r="X271" i="4"/>
  <c r="Y271" i="4"/>
  <c r="Z271" i="4"/>
  <c r="W273" i="4"/>
  <c r="X273" i="4"/>
  <c r="Y273" i="4"/>
  <c r="Z273" i="4"/>
  <c r="AA273" i="4"/>
  <c r="W274" i="4"/>
  <c r="X274" i="4"/>
  <c r="Y274" i="4"/>
  <c r="Z274" i="4"/>
  <c r="AA274" i="4"/>
  <c r="X275" i="4"/>
  <c r="Y275" i="4"/>
  <c r="AA275" i="4"/>
  <c r="W276" i="4"/>
  <c r="X276" i="4"/>
  <c r="Y276" i="4"/>
  <c r="Z276" i="4"/>
  <c r="AA276" i="4"/>
  <c r="W277" i="4"/>
  <c r="X277" i="4"/>
  <c r="Y277" i="4"/>
  <c r="Z277" i="4"/>
  <c r="AA277" i="4"/>
  <c r="W279" i="4"/>
  <c r="X279" i="4"/>
  <c r="Y279" i="4"/>
  <c r="Z279" i="4"/>
  <c r="AA279" i="4"/>
  <c r="W280" i="4"/>
  <c r="X280" i="4"/>
  <c r="Y280" i="4"/>
  <c r="Z280" i="4"/>
  <c r="AA280" i="4"/>
  <c r="X281" i="4"/>
  <c r="Y281" i="4"/>
  <c r="AA281" i="4"/>
  <c r="W282" i="4"/>
  <c r="X282" i="4"/>
  <c r="Y282" i="4"/>
  <c r="Z282" i="4"/>
  <c r="AA282" i="4"/>
  <c r="W283" i="4"/>
  <c r="X283" i="4"/>
  <c r="Y283" i="4"/>
  <c r="Z283" i="4"/>
  <c r="AA283" i="4"/>
  <c r="W285" i="4"/>
  <c r="X285" i="4"/>
  <c r="Y285" i="4"/>
  <c r="Z285" i="4"/>
  <c r="AA285" i="4"/>
  <c r="W286" i="4"/>
  <c r="X286" i="4"/>
  <c r="Y286" i="4"/>
  <c r="AA286" i="4"/>
  <c r="W287" i="4"/>
  <c r="X287" i="4"/>
  <c r="Y287" i="4"/>
  <c r="AA287" i="4"/>
  <c r="W288" i="4"/>
  <c r="X288" i="4"/>
  <c r="Y288" i="4"/>
  <c r="Z288" i="4"/>
  <c r="AA288" i="4"/>
  <c r="W289" i="4"/>
  <c r="X289" i="4"/>
  <c r="Y289" i="4"/>
  <c r="Z289" i="4"/>
  <c r="AA289" i="4"/>
  <c r="W291" i="4"/>
  <c r="X291" i="4"/>
  <c r="Y291" i="4"/>
  <c r="Z291" i="4"/>
  <c r="AA291" i="4"/>
  <c r="X292" i="4"/>
  <c r="Y292" i="4"/>
  <c r="AA292" i="4"/>
  <c r="W293" i="4"/>
  <c r="X293" i="4"/>
  <c r="Y293" i="4"/>
  <c r="Z293" i="4"/>
  <c r="AA293" i="4"/>
  <c r="W294" i="4"/>
  <c r="X294" i="4"/>
  <c r="Y294" i="4"/>
  <c r="Z294" i="4"/>
  <c r="AA294" i="4"/>
  <c r="W295" i="4"/>
  <c r="X295" i="4"/>
  <c r="Y295" i="4"/>
  <c r="Z295" i="4"/>
  <c r="AA295" i="4"/>
  <c r="W297" i="4"/>
  <c r="X297" i="4"/>
  <c r="Y297" i="4"/>
  <c r="Z297" i="4"/>
  <c r="AA297" i="4"/>
  <c r="W298" i="4"/>
  <c r="X298" i="4"/>
  <c r="Y298" i="4"/>
  <c r="Z298" i="4"/>
  <c r="AA298" i="4"/>
  <c r="Y299" i="4"/>
  <c r="AA299" i="4"/>
  <c r="W300" i="4"/>
  <c r="X300" i="4"/>
  <c r="Y300" i="4"/>
  <c r="Z300" i="4"/>
  <c r="AA300" i="4"/>
  <c r="W301" i="4"/>
  <c r="X301" i="4"/>
  <c r="Y301" i="4"/>
  <c r="Z301" i="4"/>
  <c r="AA301" i="4"/>
  <c r="W153" i="4"/>
  <c r="X153" i="4"/>
  <c r="Y153" i="4"/>
  <c r="Z153" i="4"/>
  <c r="AA153" i="4"/>
  <c r="W154" i="4"/>
  <c r="X154" i="4"/>
  <c r="Y154" i="4"/>
  <c r="Z154" i="4"/>
  <c r="AA154" i="4"/>
  <c r="W155" i="4"/>
  <c r="Y155" i="4"/>
  <c r="Z155" i="4"/>
  <c r="AA155" i="4"/>
  <c r="W156" i="4"/>
  <c r="Y156" i="4"/>
  <c r="Z156" i="4"/>
  <c r="AA156" i="4"/>
  <c r="W157" i="4"/>
  <c r="X157" i="4"/>
  <c r="Y157" i="4"/>
  <c r="Z157" i="4"/>
  <c r="AA157" i="4"/>
  <c r="W159" i="4"/>
  <c r="X159" i="4"/>
  <c r="Y159" i="4"/>
  <c r="Z159" i="4"/>
  <c r="AA159" i="4"/>
  <c r="X161" i="4"/>
  <c r="Y161" i="4"/>
  <c r="Z161" i="4"/>
  <c r="AA161" i="4"/>
  <c r="X162" i="4"/>
  <c r="Y162" i="4"/>
  <c r="Z162" i="4"/>
  <c r="AA162" i="4"/>
  <c r="Y163" i="4"/>
  <c r="Z163" i="4"/>
  <c r="AA163" i="4"/>
  <c r="W165" i="4"/>
  <c r="X165" i="4"/>
  <c r="Y165" i="4"/>
  <c r="Z165" i="4"/>
  <c r="AA165" i="4"/>
  <c r="W166" i="4"/>
  <c r="X166" i="4"/>
  <c r="Y166" i="4"/>
  <c r="Z166" i="4"/>
  <c r="AA166" i="4"/>
  <c r="W167" i="4"/>
  <c r="X167" i="4"/>
  <c r="Y167" i="4"/>
  <c r="Z167" i="4"/>
  <c r="AA167" i="4"/>
  <c r="W168" i="4"/>
  <c r="X168" i="4"/>
  <c r="Y168" i="4"/>
  <c r="Z168" i="4"/>
  <c r="AA168" i="4"/>
  <c r="W169" i="4"/>
  <c r="X169" i="4"/>
  <c r="Y169" i="4"/>
  <c r="Z169" i="4"/>
  <c r="AA169" i="4"/>
  <c r="W171" i="4"/>
  <c r="X171" i="4"/>
  <c r="Y171" i="4"/>
  <c r="Z171" i="4"/>
  <c r="AA171" i="4"/>
  <c r="W172" i="4"/>
  <c r="X172" i="4"/>
  <c r="Y172" i="4"/>
  <c r="Z172" i="4"/>
  <c r="AA172" i="4"/>
  <c r="W173" i="4"/>
  <c r="X173" i="4"/>
  <c r="Y173" i="4"/>
  <c r="Z173" i="4"/>
  <c r="AA173" i="4"/>
  <c r="W174" i="4"/>
  <c r="X174" i="4"/>
  <c r="Y174" i="4"/>
  <c r="Z174" i="4"/>
  <c r="AA174" i="4"/>
  <c r="W175" i="4"/>
  <c r="X175" i="4"/>
  <c r="Y175" i="4"/>
  <c r="Z175" i="4"/>
  <c r="AA175" i="4"/>
  <c r="W177" i="4"/>
  <c r="X177" i="4"/>
  <c r="Y177" i="4"/>
  <c r="Z177" i="4"/>
  <c r="AA177" i="4"/>
  <c r="W178" i="4"/>
  <c r="X178" i="4"/>
  <c r="Y178" i="4"/>
  <c r="Z178" i="4"/>
  <c r="AA178" i="4"/>
  <c r="W179" i="4"/>
  <c r="X179" i="4"/>
  <c r="Y179" i="4"/>
  <c r="Z179" i="4"/>
  <c r="AA179" i="4"/>
  <c r="W180" i="4"/>
  <c r="X180" i="4"/>
  <c r="Y180" i="4"/>
  <c r="Z180" i="4"/>
  <c r="AA180" i="4"/>
  <c r="W181" i="4"/>
  <c r="X181" i="4"/>
  <c r="Y181" i="4"/>
  <c r="Z181" i="4"/>
  <c r="AA181" i="4"/>
  <c r="W183" i="4"/>
  <c r="X183" i="4"/>
  <c r="Y183" i="4"/>
  <c r="Z183" i="4"/>
  <c r="AA183" i="4"/>
  <c r="W184" i="4"/>
  <c r="X184" i="4"/>
  <c r="Y184" i="4"/>
  <c r="Z184" i="4"/>
  <c r="AA184" i="4"/>
  <c r="W185" i="4"/>
  <c r="X185" i="4"/>
  <c r="Y185" i="4"/>
  <c r="Z185" i="4"/>
  <c r="AA185" i="4"/>
  <c r="W186" i="4"/>
  <c r="X186" i="4"/>
  <c r="Y186" i="4"/>
  <c r="Z186" i="4"/>
  <c r="AA186" i="4"/>
  <c r="W187" i="4"/>
  <c r="X187" i="4"/>
  <c r="Y187" i="4"/>
  <c r="Z187" i="4"/>
  <c r="AA187" i="4"/>
  <c r="W189" i="4"/>
  <c r="X189" i="4"/>
  <c r="Y189" i="4"/>
  <c r="Z189" i="4"/>
  <c r="AA189" i="4"/>
  <c r="W190" i="4"/>
  <c r="X190" i="4"/>
  <c r="Y190" i="4"/>
  <c r="Z190" i="4"/>
  <c r="AA190" i="4"/>
  <c r="W191" i="4"/>
  <c r="X191" i="4"/>
  <c r="Y191" i="4"/>
  <c r="Z191" i="4"/>
  <c r="AA191" i="4"/>
  <c r="W192" i="4"/>
  <c r="X192" i="4"/>
  <c r="Y192" i="4"/>
  <c r="Z192" i="4"/>
  <c r="AA192" i="4"/>
  <c r="W193" i="4"/>
  <c r="X193" i="4"/>
  <c r="Y193" i="4"/>
  <c r="Z193" i="4"/>
  <c r="AA193" i="4"/>
  <c r="W195" i="4"/>
  <c r="X195" i="4"/>
  <c r="Y195" i="4"/>
  <c r="Z195" i="4"/>
  <c r="AA195" i="4"/>
  <c r="W196" i="4"/>
  <c r="X196" i="4"/>
  <c r="Y196" i="4"/>
  <c r="Z196" i="4"/>
  <c r="AA196" i="4"/>
  <c r="W197" i="4"/>
  <c r="Y197" i="4"/>
  <c r="Z197" i="4"/>
  <c r="AA197" i="4"/>
  <c r="W198" i="4"/>
  <c r="X198" i="4"/>
  <c r="Y198" i="4"/>
  <c r="Z198" i="4"/>
  <c r="AA198" i="4"/>
  <c r="W199" i="4"/>
  <c r="X199" i="4"/>
  <c r="Y199" i="4"/>
  <c r="Z199" i="4"/>
  <c r="AA199" i="4"/>
  <c r="W201" i="4"/>
  <c r="X201" i="4"/>
  <c r="Y201" i="4"/>
  <c r="Z201" i="4"/>
  <c r="AA201" i="4"/>
  <c r="W202" i="4"/>
  <c r="X202" i="4"/>
  <c r="Y202" i="4"/>
  <c r="Z202" i="4"/>
  <c r="AA202" i="4"/>
  <c r="W203" i="4"/>
  <c r="X203" i="4"/>
  <c r="Y203" i="4"/>
  <c r="Z203" i="4"/>
  <c r="AA203" i="4"/>
  <c r="W204" i="4"/>
  <c r="X204" i="4"/>
  <c r="Y204" i="4"/>
  <c r="Z204" i="4"/>
  <c r="AA204" i="4"/>
  <c r="W205" i="4"/>
  <c r="X205" i="4"/>
  <c r="Y205" i="4"/>
  <c r="Z205" i="4"/>
  <c r="AA205" i="4"/>
  <c r="W206" i="4"/>
  <c r="X206" i="4"/>
  <c r="Y206" i="4"/>
  <c r="Z206" i="4"/>
  <c r="AA206" i="4"/>
  <c r="W207" i="4"/>
  <c r="X207" i="4"/>
  <c r="Y207" i="4"/>
  <c r="Z207" i="4"/>
  <c r="AA207" i="4"/>
  <c r="W208" i="4"/>
  <c r="X208" i="4"/>
  <c r="Y208" i="4"/>
  <c r="Z208" i="4"/>
  <c r="AA208" i="4"/>
  <c r="W209" i="4"/>
  <c r="X209" i="4"/>
  <c r="Y209" i="4"/>
  <c r="Z209" i="4"/>
  <c r="AA209" i="4"/>
  <c r="W210" i="4"/>
  <c r="X210" i="4"/>
  <c r="Y210" i="4"/>
  <c r="Z210" i="4"/>
  <c r="AA210" i="4"/>
  <c r="W211" i="4"/>
  <c r="X211" i="4"/>
  <c r="Y211" i="4"/>
  <c r="Z211" i="4"/>
  <c r="AA211" i="4"/>
  <c r="W213" i="4"/>
  <c r="X213" i="4"/>
  <c r="Y213" i="4"/>
  <c r="Z213" i="4"/>
  <c r="AA213" i="4"/>
  <c r="W214" i="4"/>
  <c r="X214" i="4"/>
  <c r="Y214" i="4"/>
  <c r="Z214" i="4"/>
  <c r="AA214" i="4"/>
  <c r="W215" i="4"/>
  <c r="X215" i="4"/>
  <c r="Y215" i="4"/>
  <c r="Z215" i="4"/>
  <c r="AA215" i="4"/>
  <c r="W216" i="4"/>
  <c r="X216" i="4"/>
  <c r="Y216" i="4"/>
  <c r="Z216" i="4"/>
  <c r="AA216" i="4"/>
  <c r="W217" i="4"/>
  <c r="X217" i="4"/>
  <c r="Y217" i="4"/>
  <c r="Z217" i="4"/>
  <c r="AA217" i="4"/>
  <c r="W230" i="4"/>
  <c r="X230" i="4"/>
  <c r="Y230" i="4"/>
  <c r="Z230" i="4"/>
  <c r="AA230" i="4"/>
  <c r="W231" i="4"/>
  <c r="X231" i="4"/>
  <c r="Y231" i="4"/>
  <c r="Z231" i="4"/>
  <c r="AA231" i="4"/>
  <c r="X232" i="4"/>
  <c r="Y232" i="4"/>
  <c r="Z232" i="4"/>
  <c r="AA232" i="4"/>
  <c r="W233" i="4"/>
  <c r="X233" i="4"/>
  <c r="Y233" i="4"/>
  <c r="Z233" i="4"/>
  <c r="AA233" i="4"/>
  <c r="W235" i="4"/>
  <c r="X235" i="4"/>
  <c r="Y235" i="4"/>
  <c r="Z235" i="4"/>
  <c r="AA235" i="4"/>
  <c r="W57" i="4"/>
  <c r="X57" i="4"/>
  <c r="Y57" i="4"/>
  <c r="Z57" i="4"/>
  <c r="AA57" i="4"/>
  <c r="W58" i="4"/>
  <c r="X58" i="4"/>
  <c r="Y58" i="4"/>
  <c r="Z58" i="4"/>
  <c r="AA58" i="4"/>
  <c r="W59" i="4"/>
  <c r="Y59" i="4"/>
  <c r="Z59" i="4"/>
  <c r="AA59" i="4"/>
  <c r="W60" i="4"/>
  <c r="Y60" i="4"/>
  <c r="Z60" i="4"/>
  <c r="AA60" i="4"/>
  <c r="W61" i="4"/>
  <c r="X61" i="4"/>
  <c r="Y61" i="4"/>
  <c r="Z61" i="4"/>
  <c r="AA61" i="4"/>
  <c r="W63" i="4"/>
  <c r="X63" i="4"/>
  <c r="Y63" i="4"/>
  <c r="Z63" i="4"/>
  <c r="AA63" i="4"/>
  <c r="W64" i="4"/>
  <c r="X64" i="4"/>
  <c r="Y64" i="4"/>
  <c r="Z64" i="4"/>
  <c r="AA64" i="4"/>
  <c r="W65" i="4"/>
  <c r="X65" i="4"/>
  <c r="Y65" i="4"/>
  <c r="Z65" i="4"/>
  <c r="AA65" i="4"/>
  <c r="W66" i="4"/>
  <c r="X66" i="4"/>
  <c r="Y66" i="4"/>
  <c r="Z66" i="4"/>
  <c r="AA66" i="4"/>
  <c r="W67" i="4"/>
  <c r="X67" i="4"/>
  <c r="Y67" i="4"/>
  <c r="Z67" i="4"/>
  <c r="AA67" i="4"/>
  <c r="W69" i="4"/>
  <c r="X69" i="4"/>
  <c r="Y69" i="4"/>
  <c r="Z69" i="4"/>
  <c r="AA69" i="4"/>
  <c r="W70" i="4"/>
  <c r="X70" i="4"/>
  <c r="Y70" i="4"/>
  <c r="Z70" i="4"/>
  <c r="AA70" i="4"/>
  <c r="W71" i="4"/>
  <c r="X71" i="4"/>
  <c r="Y71" i="4"/>
  <c r="Z71" i="4"/>
  <c r="AA71" i="4"/>
  <c r="W72" i="4"/>
  <c r="X72" i="4"/>
  <c r="Y72" i="4"/>
  <c r="Z72" i="4"/>
  <c r="AA72" i="4"/>
  <c r="W73" i="4"/>
  <c r="X73" i="4"/>
  <c r="Y73" i="4"/>
  <c r="Z73" i="4"/>
  <c r="AA73" i="4"/>
  <c r="W75" i="4"/>
  <c r="X75" i="4"/>
  <c r="Y75" i="4"/>
  <c r="Z75" i="4"/>
  <c r="AA75" i="4"/>
  <c r="W76" i="4"/>
  <c r="X76" i="4"/>
  <c r="Y76" i="4"/>
  <c r="Z76" i="4"/>
  <c r="AA76" i="4"/>
  <c r="W77" i="4"/>
  <c r="X77" i="4"/>
  <c r="Y77" i="4"/>
  <c r="Z77" i="4"/>
  <c r="AA77" i="4"/>
  <c r="W78" i="4"/>
  <c r="X78" i="4"/>
  <c r="Y78" i="4"/>
  <c r="Z78" i="4"/>
  <c r="AA78" i="4"/>
  <c r="W79" i="4"/>
  <c r="X79" i="4"/>
  <c r="Y79" i="4"/>
  <c r="Z79" i="4"/>
  <c r="AA79" i="4"/>
  <c r="W81" i="4"/>
  <c r="X81" i="4"/>
  <c r="Y81" i="4"/>
  <c r="Z81" i="4"/>
  <c r="AA81" i="4"/>
  <c r="W82" i="4"/>
  <c r="X82" i="4"/>
  <c r="Y82" i="4"/>
  <c r="Z82" i="4"/>
  <c r="AA82" i="4"/>
  <c r="W83" i="4"/>
  <c r="X83" i="4"/>
  <c r="Y83" i="4"/>
  <c r="Z83" i="4"/>
  <c r="AA83" i="4"/>
  <c r="W84" i="4"/>
  <c r="X84" i="4"/>
  <c r="Y84" i="4"/>
  <c r="Z84" i="4"/>
  <c r="AA84" i="4"/>
  <c r="W85" i="4"/>
  <c r="X85" i="4"/>
  <c r="Y85" i="4"/>
  <c r="Z85" i="4"/>
  <c r="AA85" i="4"/>
  <c r="W87" i="4"/>
  <c r="X87" i="4"/>
  <c r="Y87" i="4"/>
  <c r="Z87" i="4"/>
  <c r="AA87" i="4"/>
  <c r="W88" i="4"/>
  <c r="X88" i="4"/>
  <c r="Y88" i="4"/>
  <c r="Z88" i="4"/>
  <c r="AA88" i="4"/>
  <c r="W89" i="4"/>
  <c r="X89" i="4"/>
  <c r="Y89" i="4"/>
  <c r="Z89" i="4"/>
  <c r="AA89" i="4"/>
  <c r="W90" i="4"/>
  <c r="X90" i="4"/>
  <c r="Y90" i="4"/>
  <c r="Z90" i="4"/>
  <c r="AA90" i="4"/>
  <c r="W91" i="4"/>
  <c r="X91" i="4"/>
  <c r="Y91" i="4"/>
  <c r="Z91" i="4"/>
  <c r="AA91" i="4"/>
  <c r="W93" i="4"/>
  <c r="X93" i="4"/>
  <c r="Y93" i="4"/>
  <c r="Z93" i="4"/>
  <c r="AA93" i="4"/>
  <c r="W94" i="4"/>
  <c r="X94" i="4"/>
  <c r="Y94" i="4"/>
  <c r="Z94" i="4"/>
  <c r="AA94" i="4"/>
  <c r="W95" i="4"/>
  <c r="X95" i="4"/>
  <c r="Y95" i="4"/>
  <c r="Z95" i="4"/>
  <c r="AA95" i="4"/>
  <c r="W96" i="4"/>
  <c r="X96" i="4"/>
  <c r="Y96" i="4"/>
  <c r="Z96" i="4"/>
  <c r="AA96" i="4"/>
  <c r="W97" i="4"/>
  <c r="X97" i="4"/>
  <c r="Y97" i="4"/>
  <c r="Z97" i="4"/>
  <c r="AA97" i="4"/>
  <c r="W99" i="4"/>
  <c r="X99" i="4"/>
  <c r="Y99" i="4"/>
  <c r="Z99" i="4"/>
  <c r="AA99" i="4"/>
  <c r="W100" i="4"/>
  <c r="X100" i="4"/>
  <c r="Y100" i="4"/>
  <c r="Z100" i="4"/>
  <c r="AA100" i="4"/>
  <c r="W101" i="4"/>
  <c r="X101" i="4"/>
  <c r="Y101" i="4"/>
  <c r="Z101" i="4"/>
  <c r="AA101" i="4"/>
  <c r="W102" i="4"/>
  <c r="X102" i="4"/>
  <c r="Y102" i="4"/>
  <c r="Z102" i="4"/>
  <c r="AA102" i="4"/>
  <c r="W103" i="4"/>
  <c r="X103" i="4"/>
  <c r="Y103" i="4"/>
  <c r="Z103" i="4"/>
  <c r="AA103" i="4"/>
  <c r="W105" i="4"/>
  <c r="X105" i="4"/>
  <c r="Y105" i="4"/>
  <c r="Z105" i="4"/>
  <c r="AA105" i="4"/>
  <c r="W106" i="4"/>
  <c r="X106" i="4"/>
  <c r="Y106" i="4"/>
  <c r="Z106" i="4"/>
  <c r="AA106" i="4"/>
  <c r="W107" i="4"/>
  <c r="X107" i="4"/>
  <c r="Y107" i="4"/>
  <c r="Z107" i="4"/>
  <c r="AA107" i="4"/>
  <c r="W108" i="4"/>
  <c r="X108" i="4"/>
  <c r="Y108" i="4"/>
  <c r="Z108" i="4"/>
  <c r="AA108" i="4"/>
  <c r="W109" i="4"/>
  <c r="X109" i="4"/>
  <c r="Y109" i="4"/>
  <c r="Z109" i="4"/>
  <c r="AA109" i="4"/>
  <c r="W111" i="4"/>
  <c r="X111" i="4"/>
  <c r="Y111" i="4"/>
  <c r="Z111" i="4"/>
  <c r="AA111" i="4"/>
  <c r="W112" i="4"/>
  <c r="X112" i="4"/>
  <c r="Y112" i="4"/>
  <c r="Z112" i="4"/>
  <c r="AA112" i="4"/>
  <c r="W113" i="4"/>
  <c r="X113" i="4"/>
  <c r="Y113" i="4"/>
  <c r="Z113" i="4"/>
  <c r="AA113" i="4"/>
  <c r="W114" i="4"/>
  <c r="X114" i="4"/>
  <c r="Y114" i="4"/>
  <c r="Z114" i="4"/>
  <c r="AA114" i="4"/>
  <c r="W115" i="4"/>
  <c r="X115" i="4"/>
  <c r="Y115" i="4"/>
  <c r="Z115" i="4"/>
  <c r="AA115" i="4"/>
  <c r="W51" i="4"/>
  <c r="X51" i="4"/>
  <c r="Y51" i="4"/>
  <c r="Z51" i="4"/>
  <c r="AA51" i="4"/>
  <c r="W52" i="4"/>
  <c r="X52" i="4"/>
  <c r="Y52" i="4"/>
  <c r="Z52" i="4"/>
  <c r="AA52" i="4"/>
  <c r="W53" i="4"/>
  <c r="X53" i="4"/>
  <c r="Y53" i="4"/>
  <c r="Z53" i="4"/>
  <c r="AA53" i="4"/>
  <c r="W54" i="4"/>
  <c r="X54" i="4"/>
  <c r="Y54" i="4"/>
  <c r="Z54" i="4"/>
  <c r="AA54" i="4"/>
  <c r="W55" i="4"/>
  <c r="X55" i="4"/>
  <c r="Y55" i="4"/>
  <c r="Z55" i="4"/>
  <c r="AA55" i="4"/>
  <c r="W36" i="4"/>
  <c r="X36" i="4"/>
  <c r="Y36" i="4"/>
  <c r="Z36" i="4"/>
  <c r="AA36" i="4"/>
  <c r="W37" i="4"/>
  <c r="X37" i="4"/>
  <c r="Y37" i="4"/>
  <c r="Z37" i="4"/>
  <c r="AA37" i="4"/>
  <c r="W38" i="4"/>
  <c r="X38" i="4"/>
  <c r="Y38" i="4"/>
  <c r="Z38" i="4"/>
  <c r="AA38" i="4"/>
  <c r="W39" i="4"/>
  <c r="X39" i="4"/>
  <c r="Y39" i="4"/>
  <c r="Z39" i="4"/>
  <c r="AA39" i="4"/>
  <c r="W40" i="4"/>
  <c r="X40" i="4"/>
  <c r="Y40" i="4"/>
  <c r="Z40" i="4"/>
  <c r="AA40" i="4"/>
  <c r="W42" i="4"/>
  <c r="X42" i="4"/>
  <c r="Y42" i="4"/>
  <c r="Z42" i="4"/>
  <c r="AA42" i="4"/>
  <c r="W11" i="4"/>
  <c r="X11" i="4"/>
  <c r="Y11" i="4"/>
  <c r="Z11" i="4"/>
  <c r="AA11" i="4"/>
  <c r="W12" i="4"/>
  <c r="X12" i="4"/>
  <c r="Y12" i="4"/>
  <c r="Z12" i="4"/>
  <c r="AA12" i="4"/>
  <c r="W13" i="4"/>
  <c r="X13" i="4"/>
  <c r="Y13" i="4"/>
  <c r="Z13" i="4"/>
  <c r="AA13" i="4"/>
  <c r="W14" i="4"/>
  <c r="X14" i="4"/>
  <c r="Y14" i="4"/>
  <c r="Z14" i="4"/>
  <c r="AA14" i="4"/>
  <c r="W15" i="4"/>
  <c r="X15" i="4"/>
  <c r="Y15" i="4"/>
  <c r="Z15" i="4"/>
  <c r="AA15" i="4"/>
  <c r="W17" i="4"/>
  <c r="X17" i="4"/>
  <c r="Y17" i="4"/>
  <c r="Z17" i="4"/>
  <c r="AA17" i="4"/>
  <c r="W18" i="4"/>
  <c r="X18" i="4"/>
  <c r="Y18" i="4"/>
  <c r="Z18" i="4"/>
  <c r="AA18" i="4"/>
  <c r="W19" i="4"/>
  <c r="X19" i="4"/>
  <c r="Y19" i="4"/>
  <c r="Z19" i="4"/>
  <c r="AA19" i="4"/>
  <c r="W20" i="4"/>
  <c r="X20" i="4"/>
  <c r="Y20" i="4"/>
  <c r="Z20" i="4"/>
  <c r="AA20" i="4"/>
  <c r="W21" i="4"/>
  <c r="X21" i="4"/>
  <c r="Y21" i="4"/>
  <c r="Z21" i="4"/>
  <c r="AA21" i="4"/>
  <c r="W23" i="4"/>
  <c r="X23" i="4"/>
  <c r="Y23" i="4"/>
  <c r="Z23" i="4"/>
  <c r="AA23" i="4"/>
  <c r="W24" i="4"/>
  <c r="X24" i="4"/>
  <c r="Y24" i="4"/>
  <c r="Z24" i="4"/>
  <c r="AA24" i="4"/>
  <c r="W25" i="4"/>
  <c r="X25" i="4"/>
  <c r="Y25" i="4"/>
  <c r="Z25" i="4"/>
  <c r="AA25" i="4"/>
  <c r="W26" i="4"/>
  <c r="X26" i="4"/>
  <c r="Y26" i="4"/>
  <c r="Z26" i="4"/>
  <c r="AA26" i="4"/>
  <c r="W27" i="4"/>
  <c r="X27" i="4"/>
  <c r="Y27" i="4"/>
  <c r="Z27" i="4"/>
  <c r="AA27" i="4"/>
  <c r="W29" i="4"/>
  <c r="X29" i="4"/>
  <c r="Y29" i="4"/>
  <c r="Z29" i="4"/>
  <c r="AA29" i="4"/>
  <c r="W30" i="4"/>
  <c r="X30" i="4"/>
  <c r="Y30" i="4"/>
  <c r="Z30" i="4"/>
  <c r="AA30" i="4"/>
  <c r="W31" i="4"/>
  <c r="X31" i="4"/>
  <c r="Y31" i="4"/>
  <c r="Z31" i="4"/>
  <c r="AA31" i="4"/>
  <c r="W32" i="4"/>
  <c r="X32" i="4"/>
  <c r="Y32" i="4"/>
  <c r="Z32" i="4"/>
  <c r="AA32" i="4"/>
  <c r="W33" i="4"/>
  <c r="X33" i="4"/>
  <c r="Y33" i="4"/>
  <c r="Z33" i="4"/>
  <c r="AA33" i="4"/>
  <c r="D701" i="4"/>
  <c r="D702" i="4"/>
  <c r="D703" i="4"/>
  <c r="D704" i="4"/>
  <c r="D705" i="4"/>
  <c r="D707" i="4"/>
  <c r="D708" i="4"/>
  <c r="D709" i="4"/>
  <c r="D710" i="4"/>
  <c r="D718" i="4"/>
  <c r="D719" i="4"/>
  <c r="D720" i="4"/>
  <c r="D721" i="4"/>
  <c r="D723" i="4"/>
  <c r="D746" i="4"/>
  <c r="D647" i="4"/>
  <c r="D650" i="4"/>
  <c r="D652" i="4"/>
  <c r="D653" i="4"/>
  <c r="D655" i="4"/>
  <c r="D656" i="4"/>
  <c r="D658" i="4"/>
  <c r="D659" i="4"/>
  <c r="D660" i="4"/>
  <c r="D661" i="4"/>
  <c r="D662" i="4"/>
  <c r="D664" i="4"/>
  <c r="D665" i="4"/>
  <c r="D666" i="4"/>
  <c r="D667" i="4"/>
  <c r="D668" i="4"/>
  <c r="D670" i="4"/>
  <c r="D671" i="4"/>
  <c r="D673" i="4"/>
  <c r="D675" i="4"/>
  <c r="D676" i="4"/>
  <c r="D677" i="4"/>
  <c r="D678" i="4"/>
  <c r="D679" i="4"/>
  <c r="D681" i="4"/>
  <c r="D682" i="4"/>
  <c r="D683" i="4"/>
  <c r="D684" i="4"/>
  <c r="D685" i="4"/>
  <c r="D687" i="4"/>
  <c r="D688" i="4"/>
  <c r="D689" i="4"/>
  <c r="D690" i="4"/>
  <c r="D691" i="4"/>
  <c r="D693" i="4"/>
  <c r="D630" i="4"/>
  <c r="D631" i="4"/>
  <c r="D633" i="4"/>
  <c r="D635" i="4"/>
  <c r="D636" i="4"/>
  <c r="D638" i="4"/>
  <c r="D639" i="4"/>
  <c r="D641" i="4"/>
  <c r="D642" i="4"/>
  <c r="D644" i="4"/>
  <c r="D611" i="4"/>
  <c r="D612" i="4"/>
  <c r="D613" i="4"/>
  <c r="D614" i="4"/>
  <c r="D615" i="4"/>
  <c r="D617" i="4"/>
  <c r="D618" i="4"/>
  <c r="D620" i="4"/>
  <c r="D622" i="4"/>
  <c r="D623" i="4"/>
  <c r="D625" i="4"/>
  <c r="D554" i="4"/>
  <c r="D555" i="4"/>
  <c r="D557" i="4"/>
  <c r="D559" i="4"/>
  <c r="D561" i="4"/>
  <c r="D562" i="4"/>
  <c r="D563" i="4"/>
  <c r="D565" i="4"/>
  <c r="D566" i="4"/>
  <c r="D568" i="4"/>
  <c r="D569" i="4"/>
  <c r="D571" i="4"/>
  <c r="D572" i="4"/>
  <c r="D574" i="4"/>
  <c r="D575" i="4"/>
  <c r="D577" i="4"/>
  <c r="D578" i="4"/>
  <c r="D580" i="4"/>
  <c r="D582" i="4"/>
  <c r="D583" i="4"/>
  <c r="D585" i="4"/>
  <c r="D586" i="4"/>
  <c r="D588" i="4"/>
  <c r="D589" i="4"/>
  <c r="D591" i="4"/>
  <c r="D593" i="4"/>
  <c r="D594" i="4"/>
  <c r="D596" i="4"/>
  <c r="D597" i="4"/>
  <c r="D605" i="4"/>
  <c r="D606" i="4"/>
  <c r="D607" i="4"/>
  <c r="D608" i="4"/>
  <c r="D543" i="4"/>
  <c r="D544" i="4"/>
  <c r="D545" i="4"/>
  <c r="D546" i="4"/>
  <c r="D548" i="4"/>
  <c r="D549" i="4"/>
  <c r="D551" i="4"/>
  <c r="D480" i="4"/>
  <c r="D481" i="4"/>
  <c r="D483" i="4"/>
  <c r="D484" i="4"/>
  <c r="D486" i="4"/>
  <c r="D487" i="4"/>
  <c r="D489" i="4"/>
  <c r="D491" i="4"/>
  <c r="D492" i="4"/>
  <c r="D493" i="4"/>
  <c r="D494" i="4"/>
  <c r="D495" i="4"/>
  <c r="D497" i="4"/>
  <c r="D498" i="4"/>
  <c r="D500" i="4"/>
  <c r="D502" i="4"/>
  <c r="D503" i="4"/>
  <c r="D504" i="4"/>
  <c r="D505" i="4"/>
  <c r="D506" i="4"/>
  <c r="D508" i="4"/>
  <c r="D509" i="4"/>
  <c r="D511" i="4"/>
  <c r="D512" i="4"/>
  <c r="D514" i="4"/>
  <c r="D515" i="4"/>
  <c r="D517" i="4"/>
  <c r="D518" i="4"/>
  <c r="D520" i="4"/>
  <c r="D521" i="4"/>
  <c r="D523" i="4"/>
  <c r="D525" i="4"/>
  <c r="D526" i="4"/>
  <c r="D527" i="4"/>
  <c r="D528" i="4"/>
  <c r="D529" i="4"/>
  <c r="D531" i="4"/>
  <c r="D532" i="4"/>
  <c r="D534" i="4"/>
  <c r="D427" i="4"/>
  <c r="D429" i="4"/>
  <c r="D430" i="4"/>
  <c r="D431" i="4"/>
  <c r="D433" i="4"/>
  <c r="D434" i="4"/>
  <c r="D436" i="4"/>
  <c r="D438" i="4"/>
  <c r="D440" i="4"/>
  <c r="D441" i="4"/>
  <c r="D442" i="4"/>
  <c r="D444" i="4"/>
  <c r="D445" i="4"/>
  <c r="D447" i="4"/>
  <c r="D449" i="4"/>
  <c r="D450" i="4"/>
  <c r="D451" i="4"/>
  <c r="D452" i="4"/>
  <c r="D453" i="4"/>
  <c r="D466" i="4"/>
  <c r="D467" i="4"/>
  <c r="D469" i="4"/>
  <c r="D470" i="4"/>
  <c r="D472" i="4"/>
  <c r="D396" i="4"/>
  <c r="D397" i="4"/>
  <c r="D398" i="4"/>
  <c r="D399" i="4"/>
  <c r="D400" i="4"/>
  <c r="D402" i="4"/>
  <c r="D403" i="4"/>
  <c r="D405" i="4"/>
  <c r="D406" i="4"/>
  <c r="D408" i="4"/>
  <c r="D409" i="4"/>
  <c r="D411" i="4"/>
  <c r="D412" i="4"/>
  <c r="D420" i="4"/>
  <c r="D421" i="4"/>
  <c r="D422" i="4"/>
  <c r="D423" i="4"/>
  <c r="D424" i="4"/>
  <c r="D329" i="4"/>
  <c r="D330" i="4"/>
  <c r="D331" i="4"/>
  <c r="D332" i="4"/>
  <c r="D333" i="4"/>
  <c r="D335" i="4"/>
  <c r="D336" i="4"/>
  <c r="D337" i="4"/>
  <c r="D338" i="4"/>
  <c r="D339" i="4"/>
  <c r="D341" i="4"/>
  <c r="D342" i="4"/>
  <c r="D344" i="4"/>
  <c r="D345" i="4"/>
  <c r="D347" i="4"/>
  <c r="D348" i="4"/>
  <c r="D350" i="4"/>
  <c r="D351" i="4"/>
  <c r="D353" i="4"/>
  <c r="D354" i="4"/>
  <c r="D355" i="4"/>
  <c r="D356" i="4"/>
  <c r="D357" i="4"/>
  <c r="D359" i="4"/>
  <c r="D360" i="4"/>
  <c r="D361" i="4"/>
  <c r="D362" i="4"/>
  <c r="D363" i="4"/>
  <c r="D365" i="4"/>
  <c r="D366" i="4"/>
  <c r="D367" i="4"/>
  <c r="D368" i="4"/>
  <c r="D369" i="4"/>
  <c r="D371" i="4"/>
  <c r="D372" i="4"/>
  <c r="D374" i="4"/>
  <c r="D375" i="4"/>
  <c r="D377" i="4"/>
  <c r="D378" i="4"/>
  <c r="D380" i="4"/>
  <c r="D381" i="4"/>
  <c r="D383" i="4"/>
  <c r="D384" i="4"/>
  <c r="D385" i="4"/>
  <c r="D386" i="4"/>
  <c r="D387" i="4"/>
  <c r="D389" i="4"/>
  <c r="D390" i="4"/>
  <c r="D391" i="4"/>
  <c r="D392" i="4"/>
  <c r="D393" i="4"/>
  <c r="D304" i="4"/>
  <c r="D305" i="4"/>
  <c r="D307" i="4"/>
  <c r="D308" i="4"/>
  <c r="D310" i="4"/>
  <c r="D312" i="4"/>
  <c r="D313" i="4"/>
  <c r="D314" i="4"/>
  <c r="D316" i="4"/>
  <c r="D317" i="4"/>
  <c r="D318" i="4"/>
  <c r="D319" i="4"/>
  <c r="D320" i="4"/>
  <c r="D322" i="4"/>
  <c r="D324" i="4"/>
  <c r="D325" i="4"/>
  <c r="D326" i="4"/>
  <c r="D243" i="4"/>
  <c r="D244" i="4"/>
  <c r="D245" i="4"/>
  <c r="D246" i="4"/>
  <c r="D247" i="4"/>
  <c r="D249" i="4"/>
  <c r="D250" i="4"/>
  <c r="D251" i="4"/>
  <c r="D252" i="4"/>
  <c r="D253" i="4"/>
  <c r="D255" i="4"/>
  <c r="D258" i="4"/>
  <c r="D259" i="4"/>
  <c r="D261" i="4"/>
  <c r="D262" i="4"/>
  <c r="D264" i="4"/>
  <c r="D265" i="4"/>
  <c r="D267" i="4"/>
  <c r="D268" i="4"/>
  <c r="D269" i="4"/>
  <c r="D273" i="4"/>
  <c r="D274" i="4"/>
  <c r="D276" i="4"/>
  <c r="D277" i="4"/>
  <c r="D279" i="4"/>
  <c r="D280" i="4"/>
  <c r="D282" i="4"/>
  <c r="D283" i="4"/>
  <c r="D285" i="4"/>
  <c r="D288" i="4"/>
  <c r="D289" i="4"/>
  <c r="D291" i="4"/>
  <c r="D293" i="4"/>
  <c r="D294" i="4"/>
  <c r="D295" i="4"/>
  <c r="D297" i="4"/>
  <c r="D298" i="4"/>
  <c r="D300" i="4"/>
  <c r="D301" i="4"/>
  <c r="D235" i="4"/>
  <c r="D171" i="4"/>
  <c r="D172" i="4"/>
  <c r="D173" i="4"/>
  <c r="D174" i="4"/>
  <c r="D175" i="4"/>
  <c r="D177" i="4"/>
  <c r="D178" i="4"/>
  <c r="D179" i="4"/>
  <c r="D180" i="4"/>
  <c r="D181" i="4"/>
  <c r="D183" i="4"/>
  <c r="D184" i="4"/>
  <c r="D185" i="4"/>
  <c r="D186" i="4"/>
  <c r="D187" i="4"/>
  <c r="D189" i="4"/>
  <c r="D190" i="4"/>
  <c r="D191" i="4"/>
  <c r="D192" i="4"/>
  <c r="D193" i="4"/>
  <c r="D195" i="4"/>
  <c r="D196" i="4"/>
  <c r="D198" i="4"/>
  <c r="D199" i="4"/>
  <c r="D201" i="4"/>
  <c r="D202" i="4"/>
  <c r="D204" i="4"/>
  <c r="D205" i="4"/>
  <c r="D207" i="4"/>
  <c r="D208" i="4"/>
  <c r="D209" i="4"/>
  <c r="D210" i="4"/>
  <c r="D211" i="4"/>
  <c r="D213" i="4"/>
  <c r="D214" i="4"/>
  <c r="D216" i="4"/>
  <c r="D217" i="4"/>
  <c r="D230" i="4"/>
  <c r="D231" i="4"/>
  <c r="D233" i="4"/>
  <c r="D168" i="4"/>
  <c r="D169" i="4"/>
  <c r="D166" i="4"/>
  <c r="D153" i="4"/>
  <c r="D154" i="4"/>
  <c r="D157" i="4"/>
  <c r="D159" i="4"/>
  <c r="D63" i="4"/>
  <c r="D64" i="4"/>
  <c r="D65" i="4"/>
  <c r="D66" i="4"/>
  <c r="D67" i="4"/>
  <c r="D69" i="4"/>
  <c r="D70" i="4"/>
  <c r="D71" i="4"/>
  <c r="D72" i="4"/>
  <c r="D73" i="4"/>
  <c r="D75" i="4"/>
  <c r="D76" i="4"/>
  <c r="D78" i="4"/>
  <c r="D79" i="4"/>
  <c r="D81" i="4"/>
  <c r="D82" i="4"/>
  <c r="D83" i="4"/>
  <c r="D84" i="4"/>
  <c r="D85" i="4"/>
  <c r="D87" i="4"/>
  <c r="D88" i="4"/>
  <c r="D89" i="4"/>
  <c r="D90" i="4"/>
  <c r="D91" i="4"/>
  <c r="D93" i="4"/>
  <c r="D94" i="4"/>
  <c r="D95" i="4"/>
  <c r="D96" i="4"/>
  <c r="D97" i="4"/>
  <c r="D99" i="4"/>
  <c r="D100" i="4"/>
  <c r="D101" i="4"/>
  <c r="D102" i="4"/>
  <c r="D103" i="4"/>
  <c r="D105" i="4"/>
  <c r="D106" i="4"/>
  <c r="D107" i="4"/>
  <c r="D108" i="4"/>
  <c r="D109" i="4"/>
  <c r="D111" i="4"/>
  <c r="D112" i="4"/>
  <c r="D113" i="4"/>
  <c r="D114" i="4"/>
  <c r="D115" i="4"/>
  <c r="D61" i="4"/>
  <c r="D58" i="4"/>
  <c r="D55" i="4"/>
  <c r="D54" i="4"/>
  <c r="D53" i="4"/>
  <c r="D52" i="4"/>
  <c r="K750" i="4" l="1"/>
  <c r="S740" i="4"/>
  <c r="AA740" i="4"/>
  <c r="P111" i="4"/>
  <c r="P99" i="4"/>
  <c r="P75" i="4"/>
  <c r="P87" i="4"/>
  <c r="P63" i="4"/>
  <c r="P105" i="4"/>
  <c r="P81" i="4"/>
  <c r="P93" i="4"/>
  <c r="P69" i="4"/>
  <c r="P57" i="4"/>
  <c r="X740" i="4"/>
  <c r="T740" i="4"/>
  <c r="P189" i="4"/>
  <c r="Q740" i="4"/>
  <c r="R740" i="4"/>
  <c r="P291" i="4"/>
  <c r="P514" i="4"/>
  <c r="P548" i="4"/>
  <c r="P611" i="4"/>
  <c r="W740" i="4"/>
  <c r="P658" i="4"/>
  <c r="P675" i="4"/>
  <c r="P582" i="4"/>
  <c r="P744" i="4"/>
  <c r="Y740" i="4"/>
  <c r="P687" i="4"/>
  <c r="P743" i="4"/>
  <c r="AB740" i="4"/>
  <c r="Z740" i="4"/>
  <c r="P730" i="4"/>
  <c r="V740" i="4"/>
  <c r="P742" i="4"/>
  <c r="P735" i="4"/>
  <c r="D740" i="4"/>
  <c r="P29" i="4"/>
  <c r="P17" i="4"/>
  <c r="P177" i="4"/>
  <c r="P267" i="4"/>
  <c r="P310" i="4"/>
  <c r="P371" i="4"/>
  <c r="P347" i="4"/>
  <c r="P635" i="4"/>
  <c r="P707" i="4"/>
  <c r="P723" i="4"/>
  <c r="P201" i="4"/>
  <c r="P165" i="4"/>
  <c r="P153" i="4"/>
  <c r="P243" i="4"/>
  <c r="P491" i="4"/>
  <c r="P480" i="4"/>
  <c r="P593" i="4"/>
  <c r="P571" i="4"/>
  <c r="P559" i="4"/>
  <c r="P622" i="4"/>
  <c r="P565" i="4"/>
  <c r="P554" i="4"/>
  <c r="P630" i="4"/>
  <c r="P36" i="4"/>
  <c r="P261" i="4"/>
  <c r="P255" i="4"/>
  <c r="P322" i="4"/>
  <c r="P389" i="4"/>
  <c r="P383" i="4"/>
  <c r="P365" i="4"/>
  <c r="P359" i="4"/>
  <c r="P335" i="4"/>
  <c r="P420" i="4"/>
  <c r="P525" i="4"/>
  <c r="P520" i="4"/>
  <c r="P502" i="4"/>
  <c r="P588" i="4"/>
  <c r="P641" i="4"/>
  <c r="P681" i="4"/>
  <c r="P670" i="4"/>
  <c r="P652" i="4"/>
  <c r="P746" i="4"/>
  <c r="P701" i="4"/>
  <c r="P279" i="4"/>
  <c r="P11" i="4"/>
  <c r="P51" i="4"/>
  <c r="P235" i="4"/>
  <c r="P213" i="4"/>
  <c r="P543" i="4"/>
  <c r="P605" i="4"/>
  <c r="P577" i="4"/>
  <c r="P617" i="4"/>
  <c r="P693" i="4"/>
  <c r="P664" i="4"/>
  <c r="P647" i="4"/>
  <c r="P718" i="4"/>
  <c r="P535" i="4"/>
  <c r="P42" i="4"/>
  <c r="P23" i="4"/>
  <c r="P230" i="4"/>
  <c r="P207" i="4"/>
  <c r="P195" i="4"/>
  <c r="P316" i="4"/>
  <c r="P304" i="4"/>
  <c r="P353" i="4"/>
  <c r="P444" i="4"/>
  <c r="P427" i="4"/>
  <c r="P497" i="4"/>
  <c r="P183" i="4"/>
  <c r="P159" i="4"/>
  <c r="P329" i="4"/>
  <c r="P408" i="4"/>
  <c r="P402" i="4"/>
  <c r="P396" i="4"/>
  <c r="P472" i="4"/>
  <c r="P449" i="4"/>
  <c r="P438" i="4"/>
  <c r="P433" i="4"/>
  <c r="P508" i="4"/>
  <c r="P171" i="4"/>
  <c r="P297" i="4"/>
  <c r="P285" i="4"/>
  <c r="P273" i="4"/>
  <c r="P249" i="4"/>
  <c r="P377" i="4"/>
  <c r="P341" i="4"/>
  <c r="P466" i="4"/>
  <c r="P531" i="4"/>
  <c r="P486" i="4"/>
  <c r="AK717" i="4"/>
  <c r="AJ717" i="4"/>
  <c r="AK706" i="4"/>
  <c r="AJ706" i="4"/>
  <c r="AK700" i="4"/>
  <c r="AJ700" i="4"/>
  <c r="AK696" i="4"/>
  <c r="AJ696" i="4"/>
  <c r="AJ694" i="4"/>
  <c r="AK686" i="4"/>
  <c r="AJ686" i="4"/>
  <c r="AK680" i="4"/>
  <c r="AJ680" i="4"/>
  <c r="AK674" i="4"/>
  <c r="AJ674" i="4"/>
  <c r="AK669" i="4"/>
  <c r="AJ669" i="4"/>
  <c r="AK663" i="4"/>
  <c r="AJ663" i="4"/>
  <c r="AK657" i="4"/>
  <c r="AJ657" i="4"/>
  <c r="AK651" i="4"/>
  <c r="AJ651" i="4"/>
  <c r="AK648" i="4"/>
  <c r="AJ646" i="4"/>
  <c r="AK695" i="4"/>
  <c r="AJ640" i="4"/>
  <c r="AK634" i="4"/>
  <c r="AJ634" i="4"/>
  <c r="AJ695" i="4"/>
  <c r="AK629" i="4"/>
  <c r="AK621" i="4"/>
  <c r="AK616" i="4"/>
  <c r="AJ616" i="4"/>
  <c r="AK610" i="4"/>
  <c r="AJ610" i="4"/>
  <c r="AK604" i="4"/>
  <c r="AK592" i="4"/>
  <c r="AJ592" i="4"/>
  <c r="AK587" i="4"/>
  <c r="AJ587" i="4"/>
  <c r="AK581" i="4"/>
  <c r="AJ581" i="4"/>
  <c r="AK576" i="4"/>
  <c r="AJ576" i="4"/>
  <c r="AK570" i="4"/>
  <c r="AJ570" i="4"/>
  <c r="AK564" i="4"/>
  <c r="AJ564" i="4"/>
  <c r="AK558" i="4"/>
  <c r="AJ558" i="4"/>
  <c r="AK553" i="4"/>
  <c r="AJ553" i="4"/>
  <c r="AK547" i="4"/>
  <c r="AJ547" i="4"/>
  <c r="AK542" i="4"/>
  <c r="AJ542" i="4"/>
  <c r="AK530" i="4"/>
  <c r="AJ530" i="4"/>
  <c r="AK524" i="4"/>
  <c r="AJ524" i="4"/>
  <c r="AK519" i="4"/>
  <c r="AJ519" i="4"/>
  <c r="AK513" i="4"/>
  <c r="AJ513" i="4"/>
  <c r="AK507" i="4"/>
  <c r="AJ507" i="4"/>
  <c r="AK501" i="4"/>
  <c r="AJ501" i="4"/>
  <c r="AK496" i="4"/>
  <c r="AJ496" i="4"/>
  <c r="AK490" i="4"/>
  <c r="AJ490" i="4"/>
  <c r="AK485" i="4"/>
  <c r="AK479" i="4"/>
  <c r="AJ479" i="4"/>
  <c r="AK465" i="4"/>
  <c r="AJ465" i="4"/>
  <c r="AK448" i="4"/>
  <c r="AJ448" i="4"/>
  <c r="AK443" i="4"/>
  <c r="AJ443" i="4"/>
  <c r="AK437" i="4"/>
  <c r="AJ437" i="4"/>
  <c r="AK432" i="4"/>
  <c r="AJ432" i="4"/>
  <c r="AK426" i="4"/>
  <c r="AJ426" i="4"/>
  <c r="AK419" i="4"/>
  <c r="AJ419" i="4"/>
  <c r="AK407" i="4"/>
  <c r="AJ407" i="4"/>
  <c r="AK401" i="4"/>
  <c r="AJ401" i="4"/>
  <c r="AK395" i="4"/>
  <c r="AJ395" i="4"/>
  <c r="AK388" i="4"/>
  <c r="AJ388" i="4"/>
  <c r="AK382" i="4"/>
  <c r="AJ382" i="4"/>
  <c r="AK376" i="4"/>
  <c r="AJ376" i="4"/>
  <c r="AK370" i="4"/>
  <c r="AJ370" i="4"/>
  <c r="AK364" i="4"/>
  <c r="AJ364" i="4"/>
  <c r="AK358" i="4"/>
  <c r="AJ358" i="4"/>
  <c r="AK352" i="4"/>
  <c r="AJ352" i="4"/>
  <c r="AK346" i="4"/>
  <c r="AJ346" i="4"/>
  <c r="AK343" i="4"/>
  <c r="AK474" i="4" s="1"/>
  <c r="AJ343" i="4"/>
  <c r="AJ340" i="4" s="1"/>
  <c r="AK334" i="4"/>
  <c r="AJ334" i="4"/>
  <c r="AK328" i="4"/>
  <c r="AJ328" i="4"/>
  <c r="AK321" i="4"/>
  <c r="AJ321" i="4"/>
  <c r="AK315" i="4"/>
  <c r="AJ315" i="4"/>
  <c r="AK309" i="4"/>
  <c r="AJ309" i="4"/>
  <c r="AK303" i="4"/>
  <c r="AJ303" i="4"/>
  <c r="AJ299" i="4"/>
  <c r="AK296" i="4"/>
  <c r="AK290" i="4"/>
  <c r="AJ290" i="4"/>
  <c r="AK284" i="4"/>
  <c r="AJ284" i="4"/>
  <c r="AK278" i="4"/>
  <c r="AJ278" i="4"/>
  <c r="AK272" i="4"/>
  <c r="AJ272" i="4"/>
  <c r="AK266" i="4"/>
  <c r="AJ266" i="4"/>
  <c r="AK260" i="4"/>
  <c r="AJ260" i="4"/>
  <c r="AK254" i="4"/>
  <c r="AJ254" i="4"/>
  <c r="AK248" i="4"/>
  <c r="AJ248" i="4"/>
  <c r="AK242" i="4"/>
  <c r="AJ242" i="4"/>
  <c r="AK229" i="4"/>
  <c r="AJ229" i="4"/>
  <c r="AK212" i="4"/>
  <c r="AJ212" i="4"/>
  <c r="AK200" i="4"/>
  <c r="AJ200" i="4"/>
  <c r="AK188" i="4"/>
  <c r="AJ188" i="4"/>
  <c r="AK236" i="4"/>
  <c r="AJ236" i="4"/>
  <c r="AK110" i="4"/>
  <c r="AJ110" i="4"/>
  <c r="AK104" i="4"/>
  <c r="AJ104" i="4"/>
  <c r="AK98" i="4"/>
  <c r="AJ98" i="4"/>
  <c r="AK92" i="4"/>
  <c r="AJ92" i="4"/>
  <c r="AK86" i="4"/>
  <c r="AJ86" i="4"/>
  <c r="AK80" i="4"/>
  <c r="AJ80" i="4"/>
  <c r="AK74" i="4"/>
  <c r="AJ74" i="4"/>
  <c r="AK68" i="4"/>
  <c r="AJ68" i="4"/>
  <c r="AK62" i="4"/>
  <c r="AJ62" i="4"/>
  <c r="AK50" i="4"/>
  <c r="AJ50" i="4"/>
  <c r="AK46" i="4"/>
  <c r="AJ46" i="4"/>
  <c r="AK45" i="4"/>
  <c r="AJ45" i="4"/>
  <c r="AK44" i="4"/>
  <c r="AK43" i="4"/>
  <c r="AJ43" i="4"/>
  <c r="AK35" i="4"/>
  <c r="AJ35" i="4"/>
  <c r="AK28" i="4"/>
  <c r="AJ28" i="4"/>
  <c r="AJ44" i="4"/>
  <c r="AK22" i="4"/>
  <c r="AJ22" i="4"/>
  <c r="AK16" i="4"/>
  <c r="AJ16" i="4"/>
  <c r="AK10" i="4"/>
  <c r="AJ10" i="4"/>
  <c r="O722" i="4"/>
  <c r="N722" i="4"/>
  <c r="O696" i="4"/>
  <c r="N696" i="4"/>
  <c r="M696" i="4"/>
  <c r="L696" i="4"/>
  <c r="L695" i="4"/>
  <c r="L694" i="4"/>
  <c r="O694" i="4"/>
  <c r="N694" i="4"/>
  <c r="M694" i="4"/>
  <c r="M695" i="4"/>
  <c r="O695" i="4"/>
  <c r="N695" i="4"/>
  <c r="X197" i="4"/>
  <c r="X155" i="4"/>
  <c r="X60" i="4"/>
  <c r="O50" i="4"/>
  <c r="N50" i="4"/>
  <c r="M50" i="4"/>
  <c r="L50" i="4"/>
  <c r="O46" i="4"/>
  <c r="N46" i="4"/>
  <c r="M46" i="4"/>
  <c r="L46" i="4"/>
  <c r="O45" i="4"/>
  <c r="N45" i="4"/>
  <c r="M45" i="4"/>
  <c r="L45" i="4"/>
  <c r="O44" i="4"/>
  <c r="N44" i="4"/>
  <c r="M44" i="4"/>
  <c r="O43" i="4"/>
  <c r="N43" i="4"/>
  <c r="M43" i="4"/>
  <c r="L43" i="4"/>
  <c r="L44" i="4"/>
  <c r="AK340" i="4" l="1"/>
  <c r="AJ474" i="4"/>
  <c r="Y236" i="4"/>
  <c r="M748" i="4"/>
  <c r="AK749" i="4"/>
  <c r="M749" i="4"/>
  <c r="Y754" i="4" s="1"/>
  <c r="M747" i="4"/>
  <c r="L747" i="4"/>
  <c r="N41" i="4"/>
  <c r="N749" i="4"/>
  <c r="Z754" i="4" s="1"/>
  <c r="O747" i="4"/>
  <c r="N748" i="4"/>
  <c r="P740" i="4"/>
  <c r="X59" i="4"/>
  <c r="X163" i="4"/>
  <c r="X10" i="4"/>
  <c r="X16" i="4"/>
  <c r="X22" i="4"/>
  <c r="X44" i="4"/>
  <c r="AA28" i="4"/>
  <c r="AA35" i="4"/>
  <c r="AA43" i="4"/>
  <c r="X45" i="4"/>
  <c r="X46" i="4"/>
  <c r="X50" i="4"/>
  <c r="Y56" i="4"/>
  <c r="X62" i="4"/>
  <c r="X68" i="4"/>
  <c r="X74" i="4"/>
  <c r="X80" i="4"/>
  <c r="X92" i="4"/>
  <c r="X98" i="4"/>
  <c r="X104" i="4"/>
  <c r="X110" i="4"/>
  <c r="Y152" i="4"/>
  <c r="AA236" i="4"/>
  <c r="AA160" i="4"/>
  <c r="Y238" i="4"/>
  <c r="Y164" i="4"/>
  <c r="Y170" i="4"/>
  <c r="Y176" i="4"/>
  <c r="Y182" i="4"/>
  <c r="Y16" i="4"/>
  <c r="Y22" i="4"/>
  <c r="X28" i="4"/>
  <c r="X35" i="4"/>
  <c r="X43" i="4"/>
  <c r="Y44" i="4"/>
  <c r="Y45" i="4"/>
  <c r="Y46" i="4"/>
  <c r="X156" i="4"/>
  <c r="N747" i="4"/>
  <c r="Z10" i="4"/>
  <c r="Z16" i="4"/>
  <c r="Z22" i="4"/>
  <c r="Y28" i="4"/>
  <c r="Y35" i="4"/>
  <c r="Z44" i="4"/>
  <c r="Z45" i="4"/>
  <c r="Z46" i="4"/>
  <c r="Z50" i="4"/>
  <c r="AA56" i="4"/>
  <c r="Z62" i="4"/>
  <c r="Z68" i="4"/>
  <c r="Z74" i="4"/>
  <c r="Z80" i="4"/>
  <c r="Z86" i="4"/>
  <c r="Z92" i="4"/>
  <c r="Z98" i="4"/>
  <c r="Z104" i="4"/>
  <c r="Z110" i="4"/>
  <c r="AA152" i="4"/>
  <c r="Y160" i="4"/>
  <c r="Z237" i="4"/>
  <c r="AA238" i="4"/>
  <c r="AA164" i="4"/>
  <c r="AA170" i="4"/>
  <c r="AA176" i="4"/>
  <c r="AA182" i="4"/>
  <c r="AA10" i="4"/>
  <c r="AA16" i="4"/>
  <c r="AA22" i="4"/>
  <c r="Z28" i="4"/>
  <c r="Z35" i="4"/>
  <c r="Z43" i="4"/>
  <c r="AA44" i="4"/>
  <c r="AA45" i="4"/>
  <c r="AA46" i="4"/>
  <c r="AA50" i="4"/>
  <c r="AA62" i="4"/>
  <c r="AA68" i="4"/>
  <c r="AA74" i="4"/>
  <c r="AA80" i="4"/>
  <c r="AA86" i="4"/>
  <c r="AA92" i="4"/>
  <c r="AA98" i="4"/>
  <c r="AA104" i="4"/>
  <c r="AA110" i="4"/>
  <c r="X237" i="4"/>
  <c r="Z236" i="4"/>
  <c r="Z160" i="4"/>
  <c r="X164" i="4"/>
  <c r="X170" i="4"/>
  <c r="X176" i="4"/>
  <c r="X182" i="4"/>
  <c r="X188" i="4"/>
  <c r="X194" i="4"/>
  <c r="X200" i="4"/>
  <c r="X212" i="4"/>
  <c r="X242" i="4"/>
  <c r="X248" i="4"/>
  <c r="X254" i="4"/>
  <c r="X260" i="4"/>
  <c r="X266" i="4"/>
  <c r="AA278" i="4"/>
  <c r="Z286" i="4"/>
  <c r="Z290" i="4"/>
  <c r="Z292" i="4"/>
  <c r="X299" i="4"/>
  <c r="Z303" i="4"/>
  <c r="Z309" i="4"/>
  <c r="Z315" i="4"/>
  <c r="Z323" i="4"/>
  <c r="Z328" i="4"/>
  <c r="Z334" i="4"/>
  <c r="Z340" i="4"/>
  <c r="X346" i="4"/>
  <c r="X352" i="4"/>
  <c r="X358" i="4"/>
  <c r="X364" i="4"/>
  <c r="X370" i="4"/>
  <c r="X376" i="4"/>
  <c r="X382" i="4"/>
  <c r="X388" i="4"/>
  <c r="X395" i="4"/>
  <c r="X401" i="4"/>
  <c r="X407" i="4"/>
  <c r="X419" i="4"/>
  <c r="X426" i="4"/>
  <c r="X432" i="4"/>
  <c r="X437" i="4"/>
  <c r="X443" i="4"/>
  <c r="X448" i="4"/>
  <c r="X465" i="4"/>
  <c r="X473" i="4"/>
  <c r="Z475" i="4"/>
  <c r="X479" i="4"/>
  <c r="X485" i="4"/>
  <c r="X490" i="4"/>
  <c r="X496" i="4"/>
  <c r="X501" i="4"/>
  <c r="X507" i="4"/>
  <c r="X513" i="4"/>
  <c r="X519" i="4"/>
  <c r="X524" i="4"/>
  <c r="X530" i="4"/>
  <c r="X542" i="4"/>
  <c r="X547" i="4"/>
  <c r="X553" i="4"/>
  <c r="X558" i="4"/>
  <c r="X564" i="4"/>
  <c r="X570" i="4"/>
  <c r="X576" i="4"/>
  <c r="X581" i="4"/>
  <c r="X587" i="4"/>
  <c r="X592" i="4"/>
  <c r="X610" i="4"/>
  <c r="X616" i="4"/>
  <c r="Z629" i="4"/>
  <c r="Y634" i="4"/>
  <c r="Y695" i="4"/>
  <c r="X651" i="4"/>
  <c r="X657" i="4"/>
  <c r="X663" i="4"/>
  <c r="X669" i="4"/>
  <c r="X674" i="4"/>
  <c r="X680" i="4"/>
  <c r="X686" i="4"/>
  <c r="X694" i="4"/>
  <c r="AA696" i="4"/>
  <c r="AA700" i="4"/>
  <c r="AA706" i="4"/>
  <c r="AA717" i="4"/>
  <c r="Y724" i="4"/>
  <c r="Y726" i="4"/>
  <c r="Y188" i="4"/>
  <c r="Y194" i="4"/>
  <c r="Y200" i="4"/>
  <c r="Y212" i="4"/>
  <c r="Y229" i="4"/>
  <c r="Y242" i="4"/>
  <c r="Y248" i="4"/>
  <c r="Y254" i="4"/>
  <c r="Y260" i="4"/>
  <c r="Y266" i="4"/>
  <c r="X272" i="4"/>
  <c r="X278" i="4"/>
  <c r="X284" i="4"/>
  <c r="Z287" i="4"/>
  <c r="AA290" i="4"/>
  <c r="Z296" i="4"/>
  <c r="Z299" i="4"/>
  <c r="AA303" i="4"/>
  <c r="AA309" i="4"/>
  <c r="AA315" i="4"/>
  <c r="AA321" i="4"/>
  <c r="AA328" i="4"/>
  <c r="AA334" i="4"/>
  <c r="AA340" i="4"/>
  <c r="Y346" i="4"/>
  <c r="Y352" i="4"/>
  <c r="Y358" i="4"/>
  <c r="Y364" i="4"/>
  <c r="Y370" i="4"/>
  <c r="Y376" i="4"/>
  <c r="Y382" i="4"/>
  <c r="Y388" i="4"/>
  <c r="Y395" i="4"/>
  <c r="Y401" i="4"/>
  <c r="Y407" i="4"/>
  <c r="Y419" i="4"/>
  <c r="Y426" i="4"/>
  <c r="Y437" i="4"/>
  <c r="Y443" i="4"/>
  <c r="Y448" i="4"/>
  <c r="Y465" i="4"/>
  <c r="Y473" i="4"/>
  <c r="Y479" i="4"/>
  <c r="Y485" i="4"/>
  <c r="Y490" i="4"/>
  <c r="Y496" i="4"/>
  <c r="Y501" i="4"/>
  <c r="Y507" i="4"/>
  <c r="Y513" i="4"/>
  <c r="Y519" i="4"/>
  <c r="Y524" i="4"/>
  <c r="Y530" i="4"/>
  <c r="Y542" i="4"/>
  <c r="Y547" i="4"/>
  <c r="Y553" i="4"/>
  <c r="Y558" i="4"/>
  <c r="Y564" i="4"/>
  <c r="Y570" i="4"/>
  <c r="Y576" i="4"/>
  <c r="Y581" i="4"/>
  <c r="Y587" i="4"/>
  <c r="Y592" i="4"/>
  <c r="Y604" i="4"/>
  <c r="Y610" i="4"/>
  <c r="Y616" i="4"/>
  <c r="X695" i="4"/>
  <c r="Z634" i="4"/>
  <c r="Z640" i="4"/>
  <c r="AK694" i="4"/>
  <c r="Y694" i="4" s="1"/>
  <c r="Y648" i="4"/>
  <c r="Y651" i="4"/>
  <c r="Y657" i="4"/>
  <c r="Y663" i="4"/>
  <c r="Y669" i="4"/>
  <c r="Y674" i="4"/>
  <c r="Y680" i="4"/>
  <c r="Y686" i="4"/>
  <c r="X696" i="4"/>
  <c r="X700" i="4"/>
  <c r="X706" i="4"/>
  <c r="X717" i="4"/>
  <c r="Z722" i="4"/>
  <c r="Z724" i="4"/>
  <c r="Z725" i="4"/>
  <c r="Z726" i="4"/>
  <c r="Y50" i="4"/>
  <c r="Z56" i="4"/>
  <c r="Y62" i="4"/>
  <c r="Y68" i="4"/>
  <c r="Y74" i="4"/>
  <c r="Y80" i="4"/>
  <c r="Y86" i="4"/>
  <c r="Y92" i="4"/>
  <c r="Y98" i="4"/>
  <c r="Y104" i="4"/>
  <c r="Y110" i="4"/>
  <c r="Z152" i="4"/>
  <c r="X236" i="4"/>
  <c r="X160" i="4"/>
  <c r="Y237" i="4"/>
  <c r="Z238" i="4"/>
  <c r="Z164" i="4"/>
  <c r="Z170" i="4"/>
  <c r="Z176" i="4"/>
  <c r="Z182" i="4"/>
  <c r="Z188" i="4"/>
  <c r="Z194" i="4"/>
  <c r="Z200" i="4"/>
  <c r="Z212" i="4"/>
  <c r="Z229" i="4"/>
  <c r="Z242" i="4"/>
  <c r="Z248" i="4"/>
  <c r="AA254" i="4"/>
  <c r="Z260" i="4"/>
  <c r="Z266" i="4"/>
  <c r="Y272" i="4"/>
  <c r="Y278" i="4"/>
  <c r="Y284" i="4"/>
  <c r="X290" i="4"/>
  <c r="Y296" i="4"/>
  <c r="X303" i="4"/>
  <c r="X309" i="4"/>
  <c r="X315" i="4"/>
  <c r="X321" i="4"/>
  <c r="X328" i="4"/>
  <c r="X334" i="4"/>
  <c r="X343" i="4"/>
  <c r="Z346" i="4"/>
  <c r="Z352" i="4"/>
  <c r="Z358" i="4"/>
  <c r="Z364" i="4"/>
  <c r="Z370" i="4"/>
  <c r="Z376" i="4"/>
  <c r="Z379" i="4"/>
  <c r="Z382" i="4"/>
  <c r="Z388" i="4"/>
  <c r="Z395" i="4"/>
  <c r="Z401" i="4"/>
  <c r="Z407" i="4"/>
  <c r="Z419" i="4"/>
  <c r="Z426" i="4"/>
  <c r="Z432" i="4"/>
  <c r="Z437" i="4"/>
  <c r="AA443" i="4"/>
  <c r="Z448" i="4"/>
  <c r="Z465" i="4"/>
  <c r="X475" i="4"/>
  <c r="Z479" i="4"/>
  <c r="Z485" i="4"/>
  <c r="Z490" i="4"/>
  <c r="Z496" i="4"/>
  <c r="Z501" i="4"/>
  <c r="Z507" i="4"/>
  <c r="Z513" i="4"/>
  <c r="Z519" i="4"/>
  <c r="Z524" i="4"/>
  <c r="Z530" i="4"/>
  <c r="Z542" i="4"/>
  <c r="Z547" i="4"/>
  <c r="Z553" i="4"/>
  <c r="Z558" i="4"/>
  <c r="Z564" i="4"/>
  <c r="Z570" i="4"/>
  <c r="Z576" i="4"/>
  <c r="Z581" i="4"/>
  <c r="Z587" i="4"/>
  <c r="Z592" i="4"/>
  <c r="Z604" i="4"/>
  <c r="Z610" i="4"/>
  <c r="Z616" i="4"/>
  <c r="Z695" i="4"/>
  <c r="AA634" i="4"/>
  <c r="AA640" i="4"/>
  <c r="Z694" i="4"/>
  <c r="Z648" i="4"/>
  <c r="Z651" i="4"/>
  <c r="Z657" i="4"/>
  <c r="Z663" i="4"/>
  <c r="Z669" i="4"/>
  <c r="Z674" i="4"/>
  <c r="Z680" i="4"/>
  <c r="Z686" i="4"/>
  <c r="Y696" i="4"/>
  <c r="Y700" i="4"/>
  <c r="Y706" i="4"/>
  <c r="Y717" i="4"/>
  <c r="AA722" i="4"/>
  <c r="AA724" i="4"/>
  <c r="AA725" i="4"/>
  <c r="AA726" i="4"/>
  <c r="AA188" i="4"/>
  <c r="AA194" i="4"/>
  <c r="AA200" i="4"/>
  <c r="AA212" i="4"/>
  <c r="AA229" i="4"/>
  <c r="AA242" i="4"/>
  <c r="AA248" i="4"/>
  <c r="Z256" i="4"/>
  <c r="AA260" i="4"/>
  <c r="Z275" i="4"/>
  <c r="Z278" i="4"/>
  <c r="Z281" i="4"/>
  <c r="AA284" i="4"/>
  <c r="Y290" i="4"/>
  <c r="AA296" i="4"/>
  <c r="Y303" i="4"/>
  <c r="Y309" i="4"/>
  <c r="Y328" i="4"/>
  <c r="Y334" i="4"/>
  <c r="Y340" i="4"/>
  <c r="Y343" i="4"/>
  <c r="AA346" i="4"/>
  <c r="AA352" i="4"/>
  <c r="AA358" i="4"/>
  <c r="AA364" i="4"/>
  <c r="AA370" i="4"/>
  <c r="AA379" i="4"/>
  <c r="AA382" i="4"/>
  <c r="AA388" i="4"/>
  <c r="AA395" i="4"/>
  <c r="AA401" i="4"/>
  <c r="AA407" i="4"/>
  <c r="AA419" i="4"/>
  <c r="AA426" i="4"/>
  <c r="AA432" i="4"/>
  <c r="AA437" i="4"/>
  <c r="Z443" i="4"/>
  <c r="AB446" i="4"/>
  <c r="Z446" i="4"/>
  <c r="AA448" i="4"/>
  <c r="AA465" i="4"/>
  <c r="Y475" i="4"/>
  <c r="AA479" i="4"/>
  <c r="AA485" i="4"/>
  <c r="AA490" i="4"/>
  <c r="AA496" i="4"/>
  <c r="AA501" i="4"/>
  <c r="AA507" i="4"/>
  <c r="AA513" i="4"/>
  <c r="AA519" i="4"/>
  <c r="AA524" i="4"/>
  <c r="AA530" i="4"/>
  <c r="AA542" i="4"/>
  <c r="AA547" i="4"/>
  <c r="AA553" i="4"/>
  <c r="AA558" i="4"/>
  <c r="AA564" i="4"/>
  <c r="AA570" i="4"/>
  <c r="AA576" i="4"/>
  <c r="AA581" i="4"/>
  <c r="AA587" i="4"/>
  <c r="AA592" i="4"/>
  <c r="AA604" i="4"/>
  <c r="AA610" i="4"/>
  <c r="AA616" i="4"/>
  <c r="Y629" i="4"/>
  <c r="X634" i="4"/>
  <c r="X640" i="4"/>
  <c r="X646" i="4"/>
  <c r="AA694" i="4"/>
  <c r="AA648" i="4"/>
  <c r="AA651" i="4"/>
  <c r="AA657" i="4"/>
  <c r="AA663" i="4"/>
  <c r="AA669" i="4"/>
  <c r="AA674" i="4"/>
  <c r="AA680" i="4"/>
  <c r="AA686" i="4"/>
  <c r="Z696" i="4"/>
  <c r="Z700" i="4"/>
  <c r="Z706" i="4"/>
  <c r="Z717" i="4"/>
  <c r="X724" i="4"/>
  <c r="X726" i="4"/>
  <c r="AK722" i="4"/>
  <c r="Y725" i="4"/>
  <c r="AJ722" i="4"/>
  <c r="X725" i="4"/>
  <c r="Y432" i="4"/>
  <c r="Y321" i="4"/>
  <c r="Y315" i="4"/>
  <c r="X229" i="4"/>
  <c r="X86" i="4"/>
  <c r="Y10" i="4"/>
  <c r="Y43" i="4"/>
  <c r="X340" i="4"/>
  <c r="M722" i="4"/>
  <c r="L471" i="4"/>
  <c r="X152" i="4"/>
  <c r="AJ692" i="4"/>
  <c r="AK640" i="4"/>
  <c r="X56" i="4"/>
  <c r="AK41" i="4"/>
  <c r="AA272" i="4"/>
  <c r="AJ629" i="4"/>
  <c r="X629" i="4" s="1"/>
  <c r="AJ41" i="4"/>
  <c r="O621" i="4"/>
  <c r="AA621" i="4" s="1"/>
  <c r="AJ749" i="4"/>
  <c r="AJ296" i="4"/>
  <c r="L621" i="4"/>
  <c r="AA629" i="4"/>
  <c r="AK646" i="4"/>
  <c r="AA158" i="4"/>
  <c r="Z473" i="4"/>
  <c r="N621" i="4"/>
  <c r="N234" i="4"/>
  <c r="O41" i="4"/>
  <c r="M471" i="4"/>
  <c r="M621" i="4"/>
  <c r="Y621" i="4" s="1"/>
  <c r="L722" i="4"/>
  <c r="O692" i="4"/>
  <c r="L692" i="4"/>
  <c r="M692" i="4"/>
  <c r="L41" i="4"/>
  <c r="M234" i="4"/>
  <c r="N692" i="4"/>
  <c r="M41" i="4"/>
  <c r="AA474" i="4"/>
  <c r="L749" i="4"/>
  <c r="X754" i="4" s="1"/>
  <c r="Z646" i="4"/>
  <c r="Y158" i="4"/>
  <c r="AA237" i="4"/>
  <c r="AJ471" i="4" l="1"/>
  <c r="X471" i="4" s="1"/>
  <c r="Z753" i="4"/>
  <c r="AK747" i="4"/>
  <c r="N471" i="4"/>
  <c r="Z621" i="4"/>
  <c r="Z234" i="4"/>
  <c r="Z284" i="4"/>
  <c r="Y749" i="4"/>
  <c r="Y646" i="4"/>
  <c r="Y474" i="4"/>
  <c r="AK234" i="4"/>
  <c r="Y234" i="4" s="1"/>
  <c r="Z41" i="4"/>
  <c r="AA646" i="4"/>
  <c r="Z272" i="4"/>
  <c r="AJ747" i="4"/>
  <c r="L748" i="4"/>
  <c r="AK692" i="4"/>
  <c r="Y692" i="4" s="1"/>
  <c r="O748" i="4"/>
  <c r="AA753" i="4" s="1"/>
  <c r="X158" i="4"/>
  <c r="AK748" i="4"/>
  <c r="X296" i="4"/>
  <c r="AK471" i="4"/>
  <c r="Y471" i="4" s="1"/>
  <c r="AA473" i="4"/>
  <c r="X692" i="4"/>
  <c r="X722" i="4"/>
  <c r="AA376" i="4"/>
  <c r="Z254" i="4"/>
  <c r="Z321" i="4"/>
  <c r="Z474" i="4"/>
  <c r="X474" i="4"/>
  <c r="AA41" i="4"/>
  <c r="X41" i="4"/>
  <c r="Z692" i="4"/>
  <c r="Z158" i="4"/>
  <c r="Y722" i="4"/>
  <c r="Y640" i="4"/>
  <c r="AA692" i="4"/>
  <c r="AA695" i="4"/>
  <c r="Z749" i="4"/>
  <c r="AJ234" i="4"/>
  <c r="X238" i="4"/>
  <c r="Y41" i="4"/>
  <c r="O234" i="4"/>
  <c r="Z748" i="4"/>
  <c r="N745" i="4"/>
  <c r="M745" i="4"/>
  <c r="L234" i="4"/>
  <c r="Y752" i="4" l="1"/>
  <c r="AK756" i="4"/>
  <c r="AK758" i="4" s="1"/>
  <c r="Y747" i="4"/>
  <c r="Z471" i="4"/>
  <c r="AA747" i="4"/>
  <c r="Y748" i="4"/>
  <c r="Y753" i="4"/>
  <c r="X747" i="4"/>
  <c r="Z747" i="4"/>
  <c r="AK750" i="4"/>
  <c r="Y750" i="4" s="1"/>
  <c r="AA234" i="4"/>
  <c r="AK745" i="4"/>
  <c r="Y745" i="4" s="1"/>
  <c r="X234" i="4"/>
  <c r="AA748" i="4"/>
  <c r="X749" i="4"/>
  <c r="Z745" i="4"/>
  <c r="L745" i="4"/>
  <c r="AI696" i="4"/>
  <c r="AH696" i="4"/>
  <c r="AG696" i="4"/>
  <c r="AF696" i="4"/>
  <c r="AE696" i="4"/>
  <c r="AD696" i="4"/>
  <c r="AC696" i="4"/>
  <c r="AC694" i="4"/>
  <c r="AD694" i="4"/>
  <c r="AE694" i="4"/>
  <c r="AF694" i="4"/>
  <c r="AE649" i="4"/>
  <c r="AD649" i="4"/>
  <c r="AD695" i="4" s="1"/>
  <c r="AC649" i="4"/>
  <c r="AI648" i="4"/>
  <c r="AI646" i="4" s="1"/>
  <c r="AH648" i="4"/>
  <c r="AH694" i="4" s="1"/>
  <c r="AG648" i="4"/>
  <c r="AJ750" i="4" l="1"/>
  <c r="X752" i="4"/>
  <c r="X753" i="4"/>
  <c r="AA752" i="4"/>
  <c r="Z750" i="4"/>
  <c r="Z752" i="4"/>
  <c r="AB649" i="4"/>
  <c r="D648" i="4"/>
  <c r="AI694" i="4"/>
  <c r="W648" i="4"/>
  <c r="AG694" i="4"/>
  <c r="AB648" i="4"/>
  <c r="AB696" i="4"/>
  <c r="AG643" i="4"/>
  <c r="X750" i="4" l="1"/>
  <c r="AB694" i="4"/>
  <c r="AG695" i="4"/>
  <c r="AB643" i="4"/>
  <c r="W649" i="4"/>
  <c r="D232" i="4" l="1"/>
  <c r="AH229" i="4" l="1"/>
  <c r="AB232" i="4" l="1"/>
  <c r="W232" i="4"/>
  <c r="D163" i="4"/>
  <c r="D160" i="4" l="1"/>
  <c r="V115" i="4"/>
  <c r="U115" i="4"/>
  <c r="T115" i="4"/>
  <c r="S115" i="4"/>
  <c r="R115" i="4"/>
  <c r="Q115" i="4"/>
  <c r="V114" i="4"/>
  <c r="U114" i="4"/>
  <c r="T114" i="4"/>
  <c r="S114" i="4"/>
  <c r="R114" i="4"/>
  <c r="Q114" i="4"/>
  <c r="V113" i="4"/>
  <c r="U113" i="4"/>
  <c r="T113" i="4"/>
  <c r="S113" i="4"/>
  <c r="R113" i="4"/>
  <c r="Q113" i="4"/>
  <c r="V112" i="4"/>
  <c r="U112" i="4"/>
  <c r="T112" i="4"/>
  <c r="S112" i="4"/>
  <c r="R112" i="4"/>
  <c r="Q112" i="4"/>
  <c r="AI110" i="4"/>
  <c r="AH110" i="4"/>
  <c r="AG110" i="4"/>
  <c r="AF110" i="4"/>
  <c r="AE110" i="4"/>
  <c r="AD110" i="4"/>
  <c r="AC110" i="4"/>
  <c r="P113" i="4" l="1"/>
  <c r="P115" i="4"/>
  <c r="P112" i="4"/>
  <c r="P114" i="4"/>
  <c r="D110" i="4"/>
  <c r="W110" i="4"/>
  <c r="AB110" i="4"/>
  <c r="S110" i="4"/>
  <c r="U110" i="4"/>
  <c r="Q110" i="4"/>
  <c r="V110" i="4"/>
  <c r="R110" i="4"/>
  <c r="T110" i="4"/>
  <c r="P110" i="4" l="1"/>
  <c r="AF632" i="4"/>
  <c r="AF689" i="4"/>
  <c r="AB689" i="4" s="1"/>
  <c r="AF25" i="4" l="1"/>
  <c r="W643" i="4"/>
  <c r="D643" i="4"/>
  <c r="D162" i="4" l="1"/>
  <c r="AC160" i="4"/>
  <c r="AD160" i="4"/>
  <c r="AD236" i="4" s="1"/>
  <c r="AE160" i="4"/>
  <c r="AE236" i="4" s="1"/>
  <c r="AF160" i="4"/>
  <c r="AF236" i="4" s="1"/>
  <c r="AG160" i="4"/>
  <c r="AG236" i="4" s="1"/>
  <c r="AH236" i="4"/>
  <c r="AC161" i="4"/>
  <c r="AD161" i="4"/>
  <c r="AE161" i="4"/>
  <c r="AE237" i="4" s="1"/>
  <c r="AF161" i="4"/>
  <c r="AH237" i="4"/>
  <c r="AC162" i="4"/>
  <c r="AC238" i="4" s="1"/>
  <c r="AD162" i="4"/>
  <c r="AD238" i="4" s="1"/>
  <c r="AE162" i="4"/>
  <c r="AE238" i="4" s="1"/>
  <c r="AF162" i="4"/>
  <c r="AG162" i="4"/>
  <c r="AG238" i="4" s="1"/>
  <c r="AH238" i="4"/>
  <c r="AC163" i="4"/>
  <c r="AD163" i="4"/>
  <c r="AE163" i="4"/>
  <c r="AF163" i="4"/>
  <c r="AG163" i="4"/>
  <c r="AI237" i="4"/>
  <c r="AI238" i="4"/>
  <c r="AC164" i="4"/>
  <c r="AD164" i="4"/>
  <c r="AE164" i="4"/>
  <c r="AF164" i="4"/>
  <c r="AI236" i="4"/>
  <c r="W160" i="4" l="1"/>
  <c r="AB163" i="4"/>
  <c r="W163" i="4"/>
  <c r="AC236" i="4"/>
  <c r="AB236" i="4" s="1"/>
  <c r="AB160" i="4"/>
  <c r="W162" i="4"/>
  <c r="W161" i="4"/>
  <c r="AB162" i="4"/>
  <c r="W238" i="4" l="1"/>
  <c r="W237" i="4"/>
  <c r="W236" i="4"/>
  <c r="D236" i="4"/>
  <c r="D155" i="4"/>
  <c r="D156" i="4"/>
  <c r="D167" i="4" l="1"/>
  <c r="W164" i="4"/>
  <c r="AB167" i="4"/>
  <c r="V193" i="4"/>
  <c r="U193" i="4"/>
  <c r="T193" i="4"/>
  <c r="S193" i="4"/>
  <c r="R193" i="4"/>
  <c r="Q193" i="4"/>
  <c r="V192" i="4"/>
  <c r="U192" i="4"/>
  <c r="T192" i="4"/>
  <c r="S192" i="4"/>
  <c r="R192" i="4"/>
  <c r="Q192" i="4"/>
  <c r="V191" i="4"/>
  <c r="U191" i="4"/>
  <c r="T191" i="4"/>
  <c r="S191" i="4"/>
  <c r="R191" i="4"/>
  <c r="Q191" i="4"/>
  <c r="V190" i="4"/>
  <c r="U190" i="4"/>
  <c r="T190" i="4"/>
  <c r="S190" i="4"/>
  <c r="R190" i="4"/>
  <c r="Q190" i="4"/>
  <c r="AI188" i="4"/>
  <c r="W188" i="4" s="1"/>
  <c r="AH188" i="4"/>
  <c r="AG188" i="4"/>
  <c r="AF188" i="4"/>
  <c r="AE188" i="4"/>
  <c r="AD188" i="4"/>
  <c r="AC188" i="4"/>
  <c r="AH182" i="4"/>
  <c r="AG182" i="4"/>
  <c r="AF182" i="4"/>
  <c r="AE182" i="4"/>
  <c r="AD182" i="4"/>
  <c r="AC182" i="4"/>
  <c r="AG176" i="4"/>
  <c r="AF176" i="4"/>
  <c r="AE176" i="4"/>
  <c r="AD176" i="4"/>
  <c r="AC176" i="4"/>
  <c r="AF170" i="4"/>
  <c r="AE170" i="4"/>
  <c r="AD170" i="4"/>
  <c r="AC170" i="4"/>
  <c r="V187" i="4"/>
  <c r="U187" i="4"/>
  <c r="T187" i="4"/>
  <c r="S187" i="4"/>
  <c r="R187" i="4"/>
  <c r="Q187" i="4"/>
  <c r="V186" i="4"/>
  <c r="U186" i="4"/>
  <c r="T186" i="4"/>
  <c r="S186" i="4"/>
  <c r="R186" i="4"/>
  <c r="Q186" i="4"/>
  <c r="V185" i="4"/>
  <c r="U185" i="4"/>
  <c r="T185" i="4"/>
  <c r="S185" i="4"/>
  <c r="R185" i="4"/>
  <c r="Q185" i="4"/>
  <c r="V184" i="4"/>
  <c r="U184" i="4"/>
  <c r="T184" i="4"/>
  <c r="S184" i="4"/>
  <c r="R184" i="4"/>
  <c r="Q184" i="4"/>
  <c r="V181" i="4"/>
  <c r="U181" i="4"/>
  <c r="T181" i="4"/>
  <c r="S181" i="4"/>
  <c r="R181" i="4"/>
  <c r="Q181" i="4"/>
  <c r="V180" i="4"/>
  <c r="U180" i="4"/>
  <c r="T180" i="4"/>
  <c r="S180" i="4"/>
  <c r="R180" i="4"/>
  <c r="Q180" i="4"/>
  <c r="V179" i="4"/>
  <c r="U179" i="4"/>
  <c r="T179" i="4"/>
  <c r="S179" i="4"/>
  <c r="R179" i="4"/>
  <c r="Q179" i="4"/>
  <c r="V178" i="4"/>
  <c r="U178" i="4"/>
  <c r="T178" i="4"/>
  <c r="S178" i="4"/>
  <c r="R178" i="4"/>
  <c r="Q178" i="4"/>
  <c r="V175" i="4"/>
  <c r="U175" i="4"/>
  <c r="T175" i="4"/>
  <c r="S175" i="4"/>
  <c r="R175" i="4"/>
  <c r="Q175" i="4"/>
  <c r="V174" i="4"/>
  <c r="U174" i="4"/>
  <c r="T174" i="4"/>
  <c r="S174" i="4"/>
  <c r="R174" i="4"/>
  <c r="Q174" i="4"/>
  <c r="V173" i="4"/>
  <c r="U173" i="4"/>
  <c r="T173" i="4"/>
  <c r="S173" i="4"/>
  <c r="R173" i="4"/>
  <c r="Q173" i="4"/>
  <c r="V172" i="4"/>
  <c r="U172" i="4"/>
  <c r="T172" i="4"/>
  <c r="S172" i="4"/>
  <c r="R172" i="4"/>
  <c r="Q172" i="4"/>
  <c r="V169" i="4"/>
  <c r="U169" i="4"/>
  <c r="T169" i="4"/>
  <c r="S169" i="4"/>
  <c r="R169" i="4"/>
  <c r="Q169" i="4"/>
  <c r="V168" i="4"/>
  <c r="U168" i="4"/>
  <c r="T168" i="4"/>
  <c r="S168" i="4"/>
  <c r="Q168" i="4"/>
  <c r="V167" i="4"/>
  <c r="S167" i="4"/>
  <c r="R167" i="4"/>
  <c r="Q167" i="4"/>
  <c r="V166" i="4"/>
  <c r="U166" i="4"/>
  <c r="T166" i="4"/>
  <c r="S166" i="4"/>
  <c r="R166" i="4"/>
  <c r="Q166" i="4"/>
  <c r="P166" i="4" l="1"/>
  <c r="D170" i="4"/>
  <c r="D188" i="4"/>
  <c r="P173" i="4"/>
  <c r="P185" i="4"/>
  <c r="P191" i="4"/>
  <c r="P193" i="4"/>
  <c r="D182" i="4"/>
  <c r="AB188" i="4"/>
  <c r="D176" i="4"/>
  <c r="P172" i="4"/>
  <c r="P178" i="4"/>
  <c r="P184" i="4"/>
  <c r="P174" i="4"/>
  <c r="P180" i="4"/>
  <c r="P186" i="4"/>
  <c r="P190" i="4"/>
  <c r="P192" i="4"/>
  <c r="P179" i="4"/>
  <c r="P169" i="4"/>
  <c r="P175" i="4"/>
  <c r="P181" i="4"/>
  <c r="P187" i="4"/>
  <c r="AB182" i="4"/>
  <c r="W182" i="4"/>
  <c r="AB176" i="4"/>
  <c r="W176" i="4"/>
  <c r="AG164" i="4"/>
  <c r="AB164" i="4" s="1"/>
  <c r="T170" i="4"/>
  <c r="V164" i="4"/>
  <c r="S176" i="4"/>
  <c r="T182" i="4"/>
  <c r="Q176" i="4"/>
  <c r="S164" i="4"/>
  <c r="V182" i="4"/>
  <c r="T176" i="4"/>
  <c r="Q182" i="4"/>
  <c r="U182" i="4"/>
  <c r="Q170" i="4"/>
  <c r="S170" i="4"/>
  <c r="R170" i="4"/>
  <c r="Q188" i="4"/>
  <c r="U188" i="4"/>
  <c r="R182" i="4"/>
  <c r="V188" i="4"/>
  <c r="R176" i="4"/>
  <c r="S182" i="4"/>
  <c r="T188" i="4"/>
  <c r="V176" i="4"/>
  <c r="U176" i="4"/>
  <c r="V170" i="4"/>
  <c r="AG170" i="4"/>
  <c r="U170" i="4" s="1"/>
  <c r="R188" i="4"/>
  <c r="Q164" i="4"/>
  <c r="S188" i="4"/>
  <c r="U167" i="4"/>
  <c r="T167" i="4"/>
  <c r="R168" i="4"/>
  <c r="P168" i="4" s="1"/>
  <c r="D164" i="4" l="1"/>
  <c r="P167" i="4"/>
  <c r="D161" i="4"/>
  <c r="AB161" i="4"/>
  <c r="P188" i="4"/>
  <c r="P182" i="4"/>
  <c r="P176" i="4"/>
  <c r="W170" i="4"/>
  <c r="P170" i="4" s="1"/>
  <c r="AB170" i="4"/>
  <c r="U164" i="4"/>
  <c r="T164" i="4"/>
  <c r="R164" i="4"/>
  <c r="P164" i="4" l="1"/>
  <c r="V233" i="4"/>
  <c r="U233" i="4"/>
  <c r="T233" i="4"/>
  <c r="S233" i="4"/>
  <c r="R233" i="4"/>
  <c r="Q233" i="4"/>
  <c r="V232" i="4"/>
  <c r="U232" i="4"/>
  <c r="T232" i="4"/>
  <c r="S232" i="4"/>
  <c r="Q232" i="4"/>
  <c r="V231" i="4"/>
  <c r="U231" i="4"/>
  <c r="T231" i="4"/>
  <c r="S231" i="4"/>
  <c r="R231" i="4"/>
  <c r="Q231" i="4"/>
  <c r="AI229" i="4"/>
  <c r="AG229" i="4"/>
  <c r="AF229" i="4"/>
  <c r="AE229" i="4"/>
  <c r="AC229" i="4"/>
  <c r="W229" i="4" l="1"/>
  <c r="P233" i="4"/>
  <c r="D229" i="4"/>
  <c r="P231" i="4"/>
  <c r="S229" i="4"/>
  <c r="U229" i="4"/>
  <c r="V229" i="4"/>
  <c r="T229" i="4"/>
  <c r="Q229" i="4"/>
  <c r="AD229" i="4"/>
  <c r="R229" i="4" s="1"/>
  <c r="R232" i="4"/>
  <c r="P232" i="4" s="1"/>
  <c r="P229" i="4" l="1"/>
  <c r="AB229" i="4"/>
  <c r="AH695" i="4" l="1"/>
  <c r="W256" i="4" l="1"/>
  <c r="AF654" i="4" l="1"/>
  <c r="AF695" i="4" l="1"/>
  <c r="AB654" i="4"/>
  <c r="D672" i="4"/>
  <c r="W632" i="4"/>
  <c r="D556" i="4"/>
  <c r="D488" i="4"/>
  <c r="D686" i="4" l="1"/>
  <c r="D482" i="4"/>
  <c r="D717" i="4"/>
  <c r="D646" i="4"/>
  <c r="D649" i="4"/>
  <c r="D104" i="4"/>
  <c r="D98" i="4"/>
  <c r="D632" i="4"/>
  <c r="D553" i="4"/>
  <c r="D669" i="4"/>
  <c r="D152" i="4"/>
  <c r="D479" i="4" l="1"/>
  <c r="D629" i="4"/>
  <c r="AE25" i="4"/>
  <c r="AE19" i="4"/>
  <c r="V109" i="4" l="1"/>
  <c r="U109" i="4"/>
  <c r="T109" i="4"/>
  <c r="S109" i="4"/>
  <c r="R109" i="4"/>
  <c r="Q109" i="4"/>
  <c r="V108" i="4"/>
  <c r="U108" i="4"/>
  <c r="T108" i="4"/>
  <c r="S108" i="4"/>
  <c r="R108" i="4"/>
  <c r="Q108" i="4"/>
  <c r="V107" i="4"/>
  <c r="U107" i="4"/>
  <c r="T107" i="4"/>
  <c r="S107" i="4"/>
  <c r="R107" i="4"/>
  <c r="Q107" i="4"/>
  <c r="V106" i="4"/>
  <c r="U106" i="4"/>
  <c r="T106" i="4"/>
  <c r="S106" i="4"/>
  <c r="R106" i="4"/>
  <c r="Q106" i="4"/>
  <c r="AI104" i="4"/>
  <c r="W104" i="4" s="1"/>
  <c r="AH104" i="4"/>
  <c r="AG104" i="4"/>
  <c r="AF104" i="4"/>
  <c r="AE104" i="4"/>
  <c r="AD104" i="4"/>
  <c r="AC104" i="4"/>
  <c r="V103" i="4"/>
  <c r="U103" i="4"/>
  <c r="T103" i="4"/>
  <c r="S103" i="4"/>
  <c r="R103" i="4"/>
  <c r="Q103" i="4"/>
  <c r="V102" i="4"/>
  <c r="U102" i="4"/>
  <c r="T102" i="4"/>
  <c r="S102" i="4"/>
  <c r="R102" i="4"/>
  <c r="Q102" i="4"/>
  <c r="V101" i="4"/>
  <c r="U101" i="4"/>
  <c r="T101" i="4"/>
  <c r="S101" i="4"/>
  <c r="R101" i="4"/>
  <c r="Q101" i="4"/>
  <c r="V100" i="4"/>
  <c r="U100" i="4"/>
  <c r="T100" i="4"/>
  <c r="S100" i="4"/>
  <c r="R100" i="4"/>
  <c r="Q100" i="4"/>
  <c r="AI98" i="4"/>
  <c r="W98" i="4" s="1"/>
  <c r="AH98" i="4"/>
  <c r="AG98" i="4"/>
  <c r="AF98" i="4"/>
  <c r="AE98" i="4"/>
  <c r="AD98" i="4"/>
  <c r="AC98" i="4"/>
  <c r="S689" i="4"/>
  <c r="J37" i="5"/>
  <c r="I37" i="5"/>
  <c r="H37" i="5"/>
  <c r="F37" i="5"/>
  <c r="E37" i="5"/>
  <c r="D37" i="5"/>
  <c r="E33" i="5"/>
  <c r="E15" i="5" s="1"/>
  <c r="F33" i="5"/>
  <c r="F15" i="5" s="1"/>
  <c r="H33" i="5"/>
  <c r="H15" i="5" s="1"/>
  <c r="I33" i="5"/>
  <c r="I15" i="5" s="1"/>
  <c r="J33" i="5"/>
  <c r="D33" i="5"/>
  <c r="E32" i="5"/>
  <c r="E13" i="5" s="1"/>
  <c r="F32" i="5"/>
  <c r="F13" i="5" s="1"/>
  <c r="G32" i="5"/>
  <c r="H32" i="5"/>
  <c r="I32" i="5"/>
  <c r="I13" i="5" s="1"/>
  <c r="J32" i="5"/>
  <c r="J13" i="5" s="1"/>
  <c r="E27" i="5"/>
  <c r="F27" i="5"/>
  <c r="G27" i="5"/>
  <c r="H27" i="5"/>
  <c r="I27" i="5"/>
  <c r="J27" i="5"/>
  <c r="D27" i="5"/>
  <c r="Y16" i="5"/>
  <c r="Q702" i="4"/>
  <c r="R702" i="4"/>
  <c r="S702" i="4"/>
  <c r="T702" i="4"/>
  <c r="U702" i="4"/>
  <c r="V702" i="4"/>
  <c r="Q703" i="4"/>
  <c r="R703" i="4"/>
  <c r="S703" i="4"/>
  <c r="U703" i="4"/>
  <c r="V703" i="4"/>
  <c r="Q704" i="4"/>
  <c r="R704" i="4"/>
  <c r="S704" i="4"/>
  <c r="T704" i="4"/>
  <c r="U704" i="4"/>
  <c r="V704" i="4"/>
  <c r="Q708" i="4"/>
  <c r="R708" i="4"/>
  <c r="S708" i="4"/>
  <c r="T708" i="4"/>
  <c r="U708" i="4"/>
  <c r="V708" i="4"/>
  <c r="Q709" i="4"/>
  <c r="R709" i="4"/>
  <c r="S709" i="4"/>
  <c r="T709" i="4"/>
  <c r="U709" i="4"/>
  <c r="V709" i="4"/>
  <c r="Q710" i="4"/>
  <c r="R710" i="4"/>
  <c r="S710" i="4"/>
  <c r="T710" i="4"/>
  <c r="U710" i="4"/>
  <c r="V710" i="4"/>
  <c r="Q719" i="4"/>
  <c r="R719" i="4"/>
  <c r="S719" i="4"/>
  <c r="T719" i="4"/>
  <c r="U719" i="4"/>
  <c r="V719" i="4"/>
  <c r="Q720" i="4"/>
  <c r="R720" i="4"/>
  <c r="L37" i="5" s="1"/>
  <c r="M37" i="5"/>
  <c r="O37" i="5"/>
  <c r="V720" i="4"/>
  <c r="P37" i="5" s="1"/>
  <c r="Q37" i="5"/>
  <c r="Q721" i="4"/>
  <c r="R721" i="4"/>
  <c r="S721" i="4"/>
  <c r="T721" i="4"/>
  <c r="U721" i="4"/>
  <c r="V721" i="4"/>
  <c r="Q648" i="4"/>
  <c r="R648" i="4"/>
  <c r="S648" i="4"/>
  <c r="T648" i="4"/>
  <c r="U648" i="4"/>
  <c r="V648" i="4"/>
  <c r="Q650" i="4"/>
  <c r="R650" i="4"/>
  <c r="S650" i="4"/>
  <c r="T650" i="4"/>
  <c r="U650" i="4"/>
  <c r="V650" i="4"/>
  <c r="Q653" i="4"/>
  <c r="R653" i="4"/>
  <c r="S653" i="4"/>
  <c r="T653" i="4"/>
  <c r="U653" i="4"/>
  <c r="V653" i="4"/>
  <c r="Q654" i="4"/>
  <c r="R654" i="4"/>
  <c r="S654" i="4"/>
  <c r="U654" i="4"/>
  <c r="V654" i="4"/>
  <c r="Q655" i="4"/>
  <c r="R655" i="4"/>
  <c r="S655" i="4"/>
  <c r="T655" i="4"/>
  <c r="U655" i="4"/>
  <c r="V655" i="4"/>
  <c r="Q656" i="4"/>
  <c r="R656" i="4"/>
  <c r="S656" i="4"/>
  <c r="T656" i="4"/>
  <c r="U656" i="4"/>
  <c r="V656" i="4"/>
  <c r="Q659" i="4"/>
  <c r="R659" i="4"/>
  <c r="S659" i="4"/>
  <c r="T659" i="4"/>
  <c r="U659" i="4"/>
  <c r="V659" i="4"/>
  <c r="Q660" i="4"/>
  <c r="R660" i="4"/>
  <c r="S660" i="4"/>
  <c r="T660" i="4"/>
  <c r="U660" i="4"/>
  <c r="V660" i="4"/>
  <c r="Q661" i="4"/>
  <c r="R661" i="4"/>
  <c r="S661" i="4"/>
  <c r="T661" i="4"/>
  <c r="U661" i="4"/>
  <c r="V661" i="4"/>
  <c r="Q662" i="4"/>
  <c r="R662" i="4"/>
  <c r="S662" i="4"/>
  <c r="T662" i="4"/>
  <c r="U662" i="4"/>
  <c r="V662" i="4"/>
  <c r="Q665" i="4"/>
  <c r="R665" i="4"/>
  <c r="S665" i="4"/>
  <c r="T665" i="4"/>
  <c r="U665" i="4"/>
  <c r="V665" i="4"/>
  <c r="Q666" i="4"/>
  <c r="R666" i="4"/>
  <c r="S666" i="4"/>
  <c r="T666" i="4"/>
  <c r="U666" i="4"/>
  <c r="V666" i="4"/>
  <c r="Q667" i="4"/>
  <c r="R667" i="4"/>
  <c r="S667" i="4"/>
  <c r="T667" i="4"/>
  <c r="U667" i="4"/>
  <c r="V667" i="4"/>
  <c r="Q668" i="4"/>
  <c r="R668" i="4"/>
  <c r="S668" i="4"/>
  <c r="T668" i="4"/>
  <c r="U668" i="4"/>
  <c r="V668" i="4"/>
  <c r="Q671" i="4"/>
  <c r="R671" i="4"/>
  <c r="S671" i="4"/>
  <c r="T671" i="4"/>
  <c r="U671" i="4"/>
  <c r="V671" i="4"/>
  <c r="R672" i="4"/>
  <c r="S672" i="4"/>
  <c r="U672" i="4"/>
  <c r="V672" i="4"/>
  <c r="Q673" i="4"/>
  <c r="R673" i="4"/>
  <c r="S673" i="4"/>
  <c r="T673" i="4"/>
  <c r="U673" i="4"/>
  <c r="V673" i="4"/>
  <c r="Q676" i="4"/>
  <c r="R676" i="4"/>
  <c r="S676" i="4"/>
  <c r="T676" i="4"/>
  <c r="U676" i="4"/>
  <c r="V676" i="4"/>
  <c r="Q677" i="4"/>
  <c r="R677" i="4"/>
  <c r="S677" i="4"/>
  <c r="T677" i="4"/>
  <c r="U677" i="4"/>
  <c r="V677" i="4"/>
  <c r="Q678" i="4"/>
  <c r="R678" i="4"/>
  <c r="S678" i="4"/>
  <c r="T678" i="4"/>
  <c r="U678" i="4"/>
  <c r="V678" i="4"/>
  <c r="Q679" i="4"/>
  <c r="R679" i="4"/>
  <c r="S679" i="4"/>
  <c r="T679" i="4"/>
  <c r="U679" i="4"/>
  <c r="V679" i="4"/>
  <c r="Q682" i="4"/>
  <c r="R682" i="4"/>
  <c r="S682" i="4"/>
  <c r="T682" i="4"/>
  <c r="U682" i="4"/>
  <c r="V682" i="4"/>
  <c r="Q683" i="4"/>
  <c r="R683" i="4"/>
  <c r="S683" i="4"/>
  <c r="T683" i="4"/>
  <c r="U683" i="4"/>
  <c r="V683" i="4"/>
  <c r="Q684" i="4"/>
  <c r="R684" i="4"/>
  <c r="S684" i="4"/>
  <c r="T684" i="4"/>
  <c r="U684" i="4"/>
  <c r="V684" i="4"/>
  <c r="Q685" i="4"/>
  <c r="R685" i="4"/>
  <c r="S685" i="4"/>
  <c r="T685" i="4"/>
  <c r="U685" i="4"/>
  <c r="V685" i="4"/>
  <c r="Q688" i="4"/>
  <c r="R688" i="4"/>
  <c r="S688" i="4"/>
  <c r="T688" i="4"/>
  <c r="U688" i="4"/>
  <c r="V688" i="4"/>
  <c r="Q689" i="4"/>
  <c r="R689" i="4"/>
  <c r="T689" i="4"/>
  <c r="U689" i="4"/>
  <c r="V689" i="4"/>
  <c r="Q690" i="4"/>
  <c r="R690" i="4"/>
  <c r="S690" i="4"/>
  <c r="T690" i="4"/>
  <c r="U690" i="4"/>
  <c r="V690" i="4"/>
  <c r="Q691" i="4"/>
  <c r="R691" i="4"/>
  <c r="S691" i="4"/>
  <c r="T691" i="4"/>
  <c r="U691" i="4"/>
  <c r="V691" i="4"/>
  <c r="Q631" i="4"/>
  <c r="R631" i="4"/>
  <c r="S631" i="4"/>
  <c r="T631" i="4"/>
  <c r="U631" i="4"/>
  <c r="V631" i="4"/>
  <c r="Q633" i="4"/>
  <c r="R633" i="4"/>
  <c r="S633" i="4"/>
  <c r="T633" i="4"/>
  <c r="U633" i="4"/>
  <c r="V633" i="4"/>
  <c r="Q636" i="4"/>
  <c r="R636" i="4"/>
  <c r="S636" i="4"/>
  <c r="T636" i="4"/>
  <c r="U636" i="4"/>
  <c r="V636" i="4"/>
  <c r="R637" i="4"/>
  <c r="L32" i="5" s="1"/>
  <c r="S637" i="4"/>
  <c r="M32" i="5" s="1"/>
  <c r="M13" i="5" s="1"/>
  <c r="T637" i="4"/>
  <c r="N32" i="5" s="1"/>
  <c r="N13" i="5" s="1"/>
  <c r="U637" i="4"/>
  <c r="O32" i="5" s="1"/>
  <c r="O13" i="5" s="1"/>
  <c r="V637" i="4"/>
  <c r="P32" i="5" s="1"/>
  <c r="P13" i="5" s="1"/>
  <c r="Q32" i="5"/>
  <c r="Q13" i="5" s="1"/>
  <c r="Q638" i="4"/>
  <c r="R638" i="4"/>
  <c r="S638" i="4"/>
  <c r="T638" i="4"/>
  <c r="U638" i="4"/>
  <c r="V638" i="4"/>
  <c r="Q639" i="4"/>
  <c r="R639" i="4"/>
  <c r="S639" i="4"/>
  <c r="T639" i="4"/>
  <c r="U639" i="4"/>
  <c r="V639" i="4"/>
  <c r="Q642" i="4"/>
  <c r="R642" i="4"/>
  <c r="S642" i="4"/>
  <c r="T642" i="4"/>
  <c r="U642" i="4"/>
  <c r="V642" i="4"/>
  <c r="Q643" i="4"/>
  <c r="R643" i="4"/>
  <c r="S643" i="4"/>
  <c r="U643" i="4"/>
  <c r="V643" i="4"/>
  <c r="Q644" i="4"/>
  <c r="R644" i="4"/>
  <c r="S644" i="4"/>
  <c r="T644" i="4"/>
  <c r="U644" i="4"/>
  <c r="V644" i="4"/>
  <c r="Q612" i="4"/>
  <c r="R612" i="4"/>
  <c r="S612" i="4"/>
  <c r="T612" i="4"/>
  <c r="U612" i="4"/>
  <c r="V612" i="4"/>
  <c r="Q613" i="4"/>
  <c r="R613" i="4"/>
  <c r="L27" i="5" s="1"/>
  <c r="S613" i="4"/>
  <c r="M27" i="5" s="1"/>
  <c r="T613" i="4"/>
  <c r="N27" i="5" s="1"/>
  <c r="U613" i="4"/>
  <c r="O27" i="5" s="1"/>
  <c r="V613" i="4"/>
  <c r="P27" i="5" s="1"/>
  <c r="Q27" i="5"/>
  <c r="Q614" i="4"/>
  <c r="R614" i="4"/>
  <c r="S614" i="4"/>
  <c r="T614" i="4"/>
  <c r="U614" i="4"/>
  <c r="V614" i="4"/>
  <c r="Q615" i="4"/>
  <c r="R615" i="4"/>
  <c r="S615" i="4"/>
  <c r="T615" i="4"/>
  <c r="U615" i="4"/>
  <c r="V615" i="4"/>
  <c r="Q618" i="4"/>
  <c r="R618" i="4"/>
  <c r="S618" i="4"/>
  <c r="T618" i="4"/>
  <c r="U618" i="4"/>
  <c r="V618" i="4"/>
  <c r="Q619" i="4"/>
  <c r="R619" i="4"/>
  <c r="V619" i="4"/>
  <c r="Q620" i="4"/>
  <c r="R620" i="4"/>
  <c r="S620" i="4"/>
  <c r="T620" i="4"/>
  <c r="U620" i="4"/>
  <c r="V620" i="4"/>
  <c r="Q555" i="4"/>
  <c r="R555" i="4"/>
  <c r="T555" i="4"/>
  <c r="U555" i="4"/>
  <c r="V555" i="4"/>
  <c r="Q556" i="4"/>
  <c r="R556" i="4"/>
  <c r="Q557" i="4"/>
  <c r="R557" i="4"/>
  <c r="S557" i="4"/>
  <c r="T557" i="4"/>
  <c r="U557" i="4"/>
  <c r="V557" i="4"/>
  <c r="Q560" i="4"/>
  <c r="R560" i="4"/>
  <c r="T560" i="4"/>
  <c r="U560" i="4"/>
  <c r="V560" i="4"/>
  <c r="Q561" i="4"/>
  <c r="R561" i="4"/>
  <c r="S561" i="4"/>
  <c r="T561" i="4"/>
  <c r="U561" i="4"/>
  <c r="V561" i="4"/>
  <c r="Q562" i="4"/>
  <c r="R562" i="4"/>
  <c r="S562" i="4"/>
  <c r="T562" i="4"/>
  <c r="U562" i="4"/>
  <c r="V562" i="4"/>
  <c r="Q563" i="4"/>
  <c r="R563" i="4"/>
  <c r="S563" i="4"/>
  <c r="T563" i="4"/>
  <c r="U563" i="4"/>
  <c r="V563" i="4"/>
  <c r="Q566" i="4"/>
  <c r="R566" i="4"/>
  <c r="S566" i="4"/>
  <c r="T566" i="4"/>
  <c r="U566" i="4"/>
  <c r="V566" i="4"/>
  <c r="Q568" i="4"/>
  <c r="R568" i="4"/>
  <c r="S568" i="4"/>
  <c r="T568" i="4"/>
  <c r="U568" i="4"/>
  <c r="V568" i="4"/>
  <c r="Q569" i="4"/>
  <c r="R569" i="4"/>
  <c r="S569" i="4"/>
  <c r="T569" i="4"/>
  <c r="U569" i="4"/>
  <c r="V569" i="4"/>
  <c r="Q572" i="4"/>
  <c r="R572" i="4"/>
  <c r="S572" i="4"/>
  <c r="T572" i="4"/>
  <c r="U572" i="4"/>
  <c r="V572" i="4"/>
  <c r="Q574" i="4"/>
  <c r="R574" i="4"/>
  <c r="S574" i="4"/>
  <c r="T574" i="4"/>
  <c r="U574" i="4"/>
  <c r="V574" i="4"/>
  <c r="Q575" i="4"/>
  <c r="R575" i="4"/>
  <c r="S575" i="4"/>
  <c r="T575" i="4"/>
  <c r="U575" i="4"/>
  <c r="V575" i="4"/>
  <c r="Q578" i="4"/>
  <c r="R578" i="4"/>
  <c r="S578" i="4"/>
  <c r="T578" i="4"/>
  <c r="U578" i="4"/>
  <c r="V578" i="4"/>
  <c r="Q579" i="4"/>
  <c r="R579" i="4"/>
  <c r="Q580" i="4"/>
  <c r="R580" i="4"/>
  <c r="S580" i="4"/>
  <c r="T580" i="4"/>
  <c r="U580" i="4"/>
  <c r="V580" i="4"/>
  <c r="Q583" i="4"/>
  <c r="R583" i="4"/>
  <c r="S583" i="4"/>
  <c r="T583" i="4"/>
  <c r="U583" i="4"/>
  <c r="V583" i="4"/>
  <c r="Q584" i="4"/>
  <c r="R584" i="4"/>
  <c r="Q585" i="4"/>
  <c r="R585" i="4"/>
  <c r="S585" i="4"/>
  <c r="T585" i="4"/>
  <c r="U585" i="4"/>
  <c r="V585" i="4"/>
  <c r="Q586" i="4"/>
  <c r="R586" i="4"/>
  <c r="S586" i="4"/>
  <c r="T586" i="4"/>
  <c r="U586" i="4"/>
  <c r="V586" i="4"/>
  <c r="Q589" i="4"/>
  <c r="R589" i="4"/>
  <c r="S589" i="4"/>
  <c r="T589" i="4"/>
  <c r="U589" i="4"/>
  <c r="V589" i="4"/>
  <c r="Q590" i="4"/>
  <c r="R590" i="4"/>
  <c r="Q591" i="4"/>
  <c r="R591" i="4"/>
  <c r="S591" i="4"/>
  <c r="T591" i="4"/>
  <c r="U591" i="4"/>
  <c r="V591" i="4"/>
  <c r="Q594" i="4"/>
  <c r="R594" i="4"/>
  <c r="S594" i="4"/>
  <c r="T594" i="4"/>
  <c r="U594" i="4"/>
  <c r="V594" i="4"/>
  <c r="Q596" i="4"/>
  <c r="R596" i="4"/>
  <c r="S596" i="4"/>
  <c r="T596" i="4"/>
  <c r="U596" i="4"/>
  <c r="V596" i="4"/>
  <c r="Q597" i="4"/>
  <c r="R597" i="4"/>
  <c r="S597" i="4"/>
  <c r="T597" i="4"/>
  <c r="U597" i="4"/>
  <c r="V597" i="4"/>
  <c r="Q606" i="4"/>
  <c r="R606" i="4"/>
  <c r="S606" i="4"/>
  <c r="T606" i="4"/>
  <c r="U606" i="4"/>
  <c r="V606" i="4"/>
  <c r="Q607" i="4"/>
  <c r="R607" i="4"/>
  <c r="S607" i="4"/>
  <c r="T607" i="4"/>
  <c r="V607" i="4"/>
  <c r="Q608" i="4"/>
  <c r="R608" i="4"/>
  <c r="S608" i="4"/>
  <c r="T608" i="4"/>
  <c r="U608" i="4"/>
  <c r="V608" i="4"/>
  <c r="Q544" i="4"/>
  <c r="R544" i="4"/>
  <c r="S544" i="4"/>
  <c r="T544" i="4"/>
  <c r="U544" i="4"/>
  <c r="V544" i="4"/>
  <c r="Q545" i="4"/>
  <c r="R545" i="4"/>
  <c r="S545" i="4"/>
  <c r="Q546" i="4"/>
  <c r="R546" i="4"/>
  <c r="S546" i="4"/>
  <c r="T546" i="4"/>
  <c r="U546" i="4"/>
  <c r="V546" i="4"/>
  <c r="Q549" i="4"/>
  <c r="R549" i="4"/>
  <c r="S549" i="4"/>
  <c r="T549" i="4"/>
  <c r="U549" i="4"/>
  <c r="V549" i="4"/>
  <c r="Q550" i="4"/>
  <c r="R550" i="4"/>
  <c r="Q551" i="4"/>
  <c r="R551" i="4"/>
  <c r="S551" i="4"/>
  <c r="T551" i="4"/>
  <c r="U551" i="4"/>
  <c r="V551" i="4"/>
  <c r="Q481" i="4"/>
  <c r="R481" i="4"/>
  <c r="S481" i="4"/>
  <c r="T481" i="4"/>
  <c r="U481" i="4"/>
  <c r="V481" i="4"/>
  <c r="Q482" i="4"/>
  <c r="U482" i="4"/>
  <c r="V482" i="4"/>
  <c r="Q483" i="4"/>
  <c r="R483" i="4"/>
  <c r="S483" i="4"/>
  <c r="T483" i="4"/>
  <c r="U483" i="4"/>
  <c r="V483" i="4"/>
  <c r="Q484" i="4"/>
  <c r="R484" i="4"/>
  <c r="S484" i="4"/>
  <c r="T484" i="4"/>
  <c r="U484" i="4"/>
  <c r="V484" i="4"/>
  <c r="Q487" i="4"/>
  <c r="R487" i="4"/>
  <c r="S487" i="4"/>
  <c r="T487" i="4"/>
  <c r="U487" i="4"/>
  <c r="V487" i="4"/>
  <c r="Q488" i="4"/>
  <c r="R488" i="4"/>
  <c r="Q489" i="4"/>
  <c r="R489" i="4"/>
  <c r="S489" i="4"/>
  <c r="T489" i="4"/>
  <c r="U489" i="4"/>
  <c r="V489" i="4"/>
  <c r="Q492" i="4"/>
  <c r="R492" i="4"/>
  <c r="S492" i="4"/>
  <c r="T492" i="4"/>
  <c r="U492" i="4"/>
  <c r="V492" i="4"/>
  <c r="Q493" i="4"/>
  <c r="R493" i="4"/>
  <c r="S493" i="4"/>
  <c r="T493" i="4"/>
  <c r="U493" i="4"/>
  <c r="V493" i="4"/>
  <c r="Q494" i="4"/>
  <c r="R494" i="4"/>
  <c r="S494" i="4"/>
  <c r="T494" i="4"/>
  <c r="U494" i="4"/>
  <c r="V494" i="4"/>
  <c r="Q495" i="4"/>
  <c r="R495" i="4"/>
  <c r="S495" i="4"/>
  <c r="T495" i="4"/>
  <c r="U495" i="4"/>
  <c r="V495" i="4"/>
  <c r="Q498" i="4"/>
  <c r="R498" i="4"/>
  <c r="S498" i="4"/>
  <c r="T498" i="4"/>
  <c r="U498" i="4"/>
  <c r="V498" i="4"/>
  <c r="Q499" i="4"/>
  <c r="R499" i="4"/>
  <c r="Q500" i="4"/>
  <c r="R500" i="4"/>
  <c r="S500" i="4"/>
  <c r="T500" i="4"/>
  <c r="U500" i="4"/>
  <c r="V500" i="4"/>
  <c r="Q503" i="4"/>
  <c r="R503" i="4"/>
  <c r="S503" i="4"/>
  <c r="T503" i="4"/>
  <c r="U503" i="4"/>
  <c r="V503" i="4"/>
  <c r="Q504" i="4"/>
  <c r="R504" i="4"/>
  <c r="S504" i="4"/>
  <c r="T504" i="4"/>
  <c r="U504" i="4"/>
  <c r="V504" i="4"/>
  <c r="Q505" i="4"/>
  <c r="R505" i="4"/>
  <c r="S505" i="4"/>
  <c r="T505" i="4"/>
  <c r="U505" i="4"/>
  <c r="V505" i="4"/>
  <c r="Q506" i="4"/>
  <c r="R506" i="4"/>
  <c r="S506" i="4"/>
  <c r="T506" i="4"/>
  <c r="U506" i="4"/>
  <c r="V506" i="4"/>
  <c r="Q509" i="4"/>
  <c r="R509" i="4"/>
  <c r="S509" i="4"/>
  <c r="T509" i="4"/>
  <c r="U509" i="4"/>
  <c r="V509" i="4"/>
  <c r="Q510" i="4"/>
  <c r="R510" i="4"/>
  <c r="V510" i="4"/>
  <c r="Q511" i="4"/>
  <c r="R511" i="4"/>
  <c r="S511" i="4"/>
  <c r="T511" i="4"/>
  <c r="U511" i="4"/>
  <c r="V511" i="4"/>
  <c r="Q512" i="4"/>
  <c r="R512" i="4"/>
  <c r="S512" i="4"/>
  <c r="T512" i="4"/>
  <c r="U512" i="4"/>
  <c r="V512" i="4"/>
  <c r="Q515" i="4"/>
  <c r="R515" i="4"/>
  <c r="S515" i="4"/>
  <c r="T515" i="4"/>
  <c r="U515" i="4"/>
  <c r="V515" i="4"/>
  <c r="Q516" i="4"/>
  <c r="R516" i="4"/>
  <c r="Q517" i="4"/>
  <c r="R517" i="4"/>
  <c r="S517" i="4"/>
  <c r="T517" i="4"/>
  <c r="U517" i="4"/>
  <c r="V517" i="4"/>
  <c r="Q518" i="4"/>
  <c r="R518" i="4"/>
  <c r="S518" i="4"/>
  <c r="T518" i="4"/>
  <c r="U518" i="4"/>
  <c r="V518" i="4"/>
  <c r="Q521" i="4"/>
  <c r="R521" i="4"/>
  <c r="S521" i="4"/>
  <c r="T521" i="4"/>
  <c r="U521" i="4"/>
  <c r="V521" i="4"/>
  <c r="Q522" i="4"/>
  <c r="R522" i="4"/>
  <c r="U522" i="4"/>
  <c r="V522" i="4"/>
  <c r="Q523" i="4"/>
  <c r="R523" i="4"/>
  <c r="S523" i="4"/>
  <c r="T523" i="4"/>
  <c r="U523" i="4"/>
  <c r="V523" i="4"/>
  <c r="Q526" i="4"/>
  <c r="R526" i="4"/>
  <c r="S526" i="4"/>
  <c r="T526" i="4"/>
  <c r="U526" i="4"/>
  <c r="V526" i="4"/>
  <c r="Q527" i="4"/>
  <c r="R527" i="4"/>
  <c r="S527" i="4"/>
  <c r="T527" i="4"/>
  <c r="U527" i="4"/>
  <c r="V527" i="4"/>
  <c r="Q528" i="4"/>
  <c r="R528" i="4"/>
  <c r="S528" i="4"/>
  <c r="T528" i="4"/>
  <c r="U528" i="4"/>
  <c r="V528" i="4"/>
  <c r="Q529" i="4"/>
  <c r="R529" i="4"/>
  <c r="S529" i="4"/>
  <c r="T529" i="4"/>
  <c r="U529" i="4"/>
  <c r="V529" i="4"/>
  <c r="Q532" i="4"/>
  <c r="R532" i="4"/>
  <c r="S532" i="4"/>
  <c r="T532" i="4"/>
  <c r="U532" i="4"/>
  <c r="V532" i="4"/>
  <c r="Q533" i="4"/>
  <c r="R533" i="4"/>
  <c r="U533" i="4"/>
  <c r="Q534" i="4"/>
  <c r="R534" i="4"/>
  <c r="S534" i="4"/>
  <c r="T534" i="4"/>
  <c r="U534" i="4"/>
  <c r="V534" i="4"/>
  <c r="Q428" i="4"/>
  <c r="R428" i="4"/>
  <c r="T428" i="4"/>
  <c r="U428" i="4"/>
  <c r="V428" i="4"/>
  <c r="Q429" i="4"/>
  <c r="R429" i="4"/>
  <c r="S429" i="4"/>
  <c r="T429" i="4"/>
  <c r="U429" i="4"/>
  <c r="V429" i="4"/>
  <c r="Q430" i="4"/>
  <c r="R430" i="4"/>
  <c r="S430" i="4"/>
  <c r="T430" i="4"/>
  <c r="U430" i="4"/>
  <c r="V430" i="4"/>
  <c r="Q431" i="4"/>
  <c r="R431" i="4"/>
  <c r="S431" i="4"/>
  <c r="T431" i="4"/>
  <c r="U431" i="4"/>
  <c r="V431" i="4"/>
  <c r="Q434" i="4"/>
  <c r="R434" i="4"/>
  <c r="S434" i="4"/>
  <c r="T434" i="4"/>
  <c r="U434" i="4"/>
  <c r="Q435" i="4"/>
  <c r="S435" i="4"/>
  <c r="T435" i="4"/>
  <c r="U435" i="4"/>
  <c r="V435" i="4"/>
  <c r="Q436" i="4"/>
  <c r="R436" i="4"/>
  <c r="S436" i="4"/>
  <c r="T436" i="4"/>
  <c r="U436" i="4"/>
  <c r="V436" i="4"/>
  <c r="Q439" i="4"/>
  <c r="R439" i="4"/>
  <c r="T439" i="4"/>
  <c r="U439" i="4"/>
  <c r="V439" i="4"/>
  <c r="Q440" i="4"/>
  <c r="R440" i="4"/>
  <c r="S440" i="4"/>
  <c r="T440" i="4"/>
  <c r="U440" i="4"/>
  <c r="V440" i="4"/>
  <c r="Q441" i="4"/>
  <c r="R441" i="4"/>
  <c r="S441" i="4"/>
  <c r="T441" i="4"/>
  <c r="U441" i="4"/>
  <c r="V441" i="4"/>
  <c r="Q442" i="4"/>
  <c r="R442" i="4"/>
  <c r="S442" i="4"/>
  <c r="T442" i="4"/>
  <c r="U442" i="4"/>
  <c r="V442" i="4"/>
  <c r="Q445" i="4"/>
  <c r="R445" i="4"/>
  <c r="S445" i="4"/>
  <c r="T445" i="4"/>
  <c r="U445" i="4"/>
  <c r="V445" i="4"/>
  <c r="Q446" i="4"/>
  <c r="R446" i="4"/>
  <c r="S446" i="4"/>
  <c r="T446" i="4"/>
  <c r="U446" i="4"/>
  <c r="Q447" i="4"/>
  <c r="R447" i="4"/>
  <c r="S447" i="4"/>
  <c r="T447" i="4"/>
  <c r="U447" i="4"/>
  <c r="V447" i="4"/>
  <c r="Q450" i="4"/>
  <c r="R450" i="4"/>
  <c r="S450" i="4"/>
  <c r="T450" i="4"/>
  <c r="U450" i="4"/>
  <c r="V450" i="4"/>
  <c r="Q451" i="4"/>
  <c r="R451" i="4"/>
  <c r="S451" i="4"/>
  <c r="T451" i="4"/>
  <c r="U451" i="4"/>
  <c r="V451" i="4"/>
  <c r="Q452" i="4"/>
  <c r="R452" i="4"/>
  <c r="S452" i="4"/>
  <c r="T452" i="4"/>
  <c r="U452" i="4"/>
  <c r="V452" i="4"/>
  <c r="Q453" i="4"/>
  <c r="R453" i="4"/>
  <c r="S453" i="4"/>
  <c r="T453" i="4"/>
  <c r="U453" i="4"/>
  <c r="V453" i="4"/>
  <c r="Q467" i="4"/>
  <c r="R467" i="4"/>
  <c r="S467" i="4"/>
  <c r="T467" i="4"/>
  <c r="U467" i="4"/>
  <c r="V467" i="4"/>
  <c r="Q468" i="4"/>
  <c r="R468" i="4"/>
  <c r="T468" i="4"/>
  <c r="U468" i="4"/>
  <c r="V468" i="4"/>
  <c r="Q469" i="4"/>
  <c r="R469" i="4"/>
  <c r="S469" i="4"/>
  <c r="T469" i="4"/>
  <c r="U469" i="4"/>
  <c r="V469" i="4"/>
  <c r="Q470" i="4"/>
  <c r="R470" i="4"/>
  <c r="S470" i="4"/>
  <c r="T470" i="4"/>
  <c r="U470" i="4"/>
  <c r="V470" i="4"/>
  <c r="Q397" i="4"/>
  <c r="R397" i="4"/>
  <c r="S397" i="4"/>
  <c r="T397" i="4"/>
  <c r="U397" i="4"/>
  <c r="V397" i="4"/>
  <c r="Q398" i="4"/>
  <c r="R398" i="4"/>
  <c r="S398" i="4"/>
  <c r="T398" i="4"/>
  <c r="U398" i="4"/>
  <c r="V398" i="4"/>
  <c r="Q399" i="4"/>
  <c r="R399" i="4"/>
  <c r="S399" i="4"/>
  <c r="T399" i="4"/>
  <c r="U399" i="4"/>
  <c r="V399" i="4"/>
  <c r="Q400" i="4"/>
  <c r="R400" i="4"/>
  <c r="S400" i="4"/>
  <c r="T400" i="4"/>
  <c r="U400" i="4"/>
  <c r="V400" i="4"/>
  <c r="Q403" i="4"/>
  <c r="R403" i="4"/>
  <c r="S403" i="4"/>
  <c r="T403" i="4"/>
  <c r="U403" i="4"/>
  <c r="V403" i="4"/>
  <c r="Q404" i="4"/>
  <c r="R404" i="4"/>
  <c r="U404" i="4"/>
  <c r="V404" i="4"/>
  <c r="Q405" i="4"/>
  <c r="R405" i="4"/>
  <c r="S405" i="4"/>
  <c r="T405" i="4"/>
  <c r="U405" i="4"/>
  <c r="V405" i="4"/>
  <c r="Q406" i="4"/>
  <c r="R406" i="4"/>
  <c r="S406" i="4"/>
  <c r="T406" i="4"/>
  <c r="U406" i="4"/>
  <c r="V406" i="4"/>
  <c r="Q409" i="4"/>
  <c r="R409" i="4"/>
  <c r="S409" i="4"/>
  <c r="T409" i="4"/>
  <c r="U409" i="4"/>
  <c r="V409" i="4"/>
  <c r="Q410" i="4"/>
  <c r="R410" i="4"/>
  <c r="T410" i="4"/>
  <c r="U410" i="4"/>
  <c r="V410" i="4"/>
  <c r="Q411" i="4"/>
  <c r="R411" i="4"/>
  <c r="S411" i="4"/>
  <c r="T411" i="4"/>
  <c r="U411" i="4"/>
  <c r="V411" i="4"/>
  <c r="Q412" i="4"/>
  <c r="R412" i="4"/>
  <c r="S412" i="4"/>
  <c r="T412" i="4"/>
  <c r="U412" i="4"/>
  <c r="V412" i="4"/>
  <c r="Q421" i="4"/>
  <c r="R421" i="4"/>
  <c r="S421" i="4"/>
  <c r="T421" i="4"/>
  <c r="U421" i="4"/>
  <c r="V421" i="4"/>
  <c r="Q422" i="4"/>
  <c r="R422" i="4"/>
  <c r="S422" i="4"/>
  <c r="Q423" i="4"/>
  <c r="R423" i="4"/>
  <c r="S423" i="4"/>
  <c r="T423" i="4"/>
  <c r="U423" i="4"/>
  <c r="V423" i="4"/>
  <c r="Q424" i="4"/>
  <c r="R424" i="4"/>
  <c r="S424" i="4"/>
  <c r="T424" i="4"/>
  <c r="U424" i="4"/>
  <c r="V424" i="4"/>
  <c r="Q330" i="4"/>
  <c r="R330" i="4"/>
  <c r="S330" i="4"/>
  <c r="T330" i="4"/>
  <c r="U330" i="4"/>
  <c r="V330" i="4"/>
  <c r="Q331" i="4"/>
  <c r="R331" i="4"/>
  <c r="S331" i="4"/>
  <c r="T331" i="4"/>
  <c r="U331" i="4"/>
  <c r="V331" i="4"/>
  <c r="Q332" i="4"/>
  <c r="R332" i="4"/>
  <c r="S332" i="4"/>
  <c r="T332" i="4"/>
  <c r="U332" i="4"/>
  <c r="V332" i="4"/>
  <c r="Q333" i="4"/>
  <c r="R333" i="4"/>
  <c r="S333" i="4"/>
  <c r="T333" i="4"/>
  <c r="U333" i="4"/>
  <c r="V333" i="4"/>
  <c r="Q336" i="4"/>
  <c r="R336" i="4"/>
  <c r="S336" i="4"/>
  <c r="T336" i="4"/>
  <c r="U336" i="4"/>
  <c r="V336" i="4"/>
  <c r="Q337" i="4"/>
  <c r="R337" i="4"/>
  <c r="S337" i="4"/>
  <c r="T337" i="4"/>
  <c r="U337" i="4"/>
  <c r="V337" i="4"/>
  <c r="Q338" i="4"/>
  <c r="R338" i="4"/>
  <c r="S338" i="4"/>
  <c r="T338" i="4"/>
  <c r="U338" i="4"/>
  <c r="V338" i="4"/>
  <c r="Q339" i="4"/>
  <c r="R339" i="4"/>
  <c r="S339" i="4"/>
  <c r="T339" i="4"/>
  <c r="U339" i="4"/>
  <c r="V339" i="4"/>
  <c r="Q342" i="4"/>
  <c r="R342" i="4"/>
  <c r="S342" i="4"/>
  <c r="Q343" i="4"/>
  <c r="R343" i="4"/>
  <c r="S343" i="4"/>
  <c r="V343" i="4"/>
  <c r="Q344" i="4"/>
  <c r="R344" i="4"/>
  <c r="S344" i="4"/>
  <c r="T344" i="4"/>
  <c r="U344" i="4"/>
  <c r="V344" i="4"/>
  <c r="Q345" i="4"/>
  <c r="R345" i="4"/>
  <c r="S345" i="4"/>
  <c r="T345" i="4"/>
  <c r="U345" i="4"/>
  <c r="V345" i="4"/>
  <c r="Q348" i="4"/>
  <c r="R348" i="4"/>
  <c r="S348" i="4"/>
  <c r="T348" i="4"/>
  <c r="U348" i="4"/>
  <c r="V348" i="4"/>
  <c r="Q349" i="4"/>
  <c r="R349" i="4"/>
  <c r="T349" i="4"/>
  <c r="U349" i="4"/>
  <c r="V349" i="4"/>
  <c r="Q350" i="4"/>
  <c r="R350" i="4"/>
  <c r="S350" i="4"/>
  <c r="T350" i="4"/>
  <c r="U350" i="4"/>
  <c r="V350" i="4"/>
  <c r="Q351" i="4"/>
  <c r="R351" i="4"/>
  <c r="S351" i="4"/>
  <c r="T351" i="4"/>
  <c r="U351" i="4"/>
  <c r="V351" i="4"/>
  <c r="Q354" i="4"/>
  <c r="R354" i="4"/>
  <c r="S354" i="4"/>
  <c r="T354" i="4"/>
  <c r="U354" i="4"/>
  <c r="V354" i="4"/>
  <c r="Q355" i="4"/>
  <c r="R355" i="4"/>
  <c r="S355" i="4"/>
  <c r="T355" i="4"/>
  <c r="U355" i="4"/>
  <c r="V355" i="4"/>
  <c r="Q356" i="4"/>
  <c r="R356" i="4"/>
  <c r="S356" i="4"/>
  <c r="T356" i="4"/>
  <c r="U356" i="4"/>
  <c r="V356" i="4"/>
  <c r="Q357" i="4"/>
  <c r="R357" i="4"/>
  <c r="S357" i="4"/>
  <c r="T357" i="4"/>
  <c r="U357" i="4"/>
  <c r="V357" i="4"/>
  <c r="Q360" i="4"/>
  <c r="R360" i="4"/>
  <c r="S360" i="4"/>
  <c r="U360" i="4"/>
  <c r="V360" i="4"/>
  <c r="Q361" i="4"/>
  <c r="R361" i="4"/>
  <c r="S361" i="4"/>
  <c r="T361" i="4"/>
  <c r="U361" i="4"/>
  <c r="V361" i="4"/>
  <c r="Q362" i="4"/>
  <c r="R362" i="4"/>
  <c r="S362" i="4"/>
  <c r="T362" i="4"/>
  <c r="U362" i="4"/>
  <c r="V362" i="4"/>
  <c r="Q363" i="4"/>
  <c r="R363" i="4"/>
  <c r="S363" i="4"/>
  <c r="T363" i="4"/>
  <c r="U363" i="4"/>
  <c r="V363" i="4"/>
  <c r="Q366" i="4"/>
  <c r="R366" i="4"/>
  <c r="S366" i="4"/>
  <c r="T366" i="4"/>
  <c r="U366" i="4"/>
  <c r="V366" i="4"/>
  <c r="Q367" i="4"/>
  <c r="R367" i="4"/>
  <c r="S367" i="4"/>
  <c r="T367" i="4"/>
  <c r="U367" i="4"/>
  <c r="V367" i="4"/>
  <c r="Q368" i="4"/>
  <c r="R368" i="4"/>
  <c r="S368" i="4"/>
  <c r="T368" i="4"/>
  <c r="U368" i="4"/>
  <c r="V368" i="4"/>
  <c r="Q369" i="4"/>
  <c r="R369" i="4"/>
  <c r="S369" i="4"/>
  <c r="T369" i="4"/>
  <c r="U369" i="4"/>
  <c r="V369" i="4"/>
  <c r="Q372" i="4"/>
  <c r="R372" i="4"/>
  <c r="S372" i="4"/>
  <c r="T372" i="4"/>
  <c r="U372" i="4"/>
  <c r="V372" i="4"/>
  <c r="S373" i="4"/>
  <c r="T373" i="4"/>
  <c r="U373" i="4"/>
  <c r="V373" i="4"/>
  <c r="Q374" i="4"/>
  <c r="R374" i="4"/>
  <c r="S374" i="4"/>
  <c r="T374" i="4"/>
  <c r="U374" i="4"/>
  <c r="V374" i="4"/>
  <c r="Q375" i="4"/>
  <c r="R375" i="4"/>
  <c r="S375" i="4"/>
  <c r="T375" i="4"/>
  <c r="U375" i="4"/>
  <c r="V375" i="4"/>
  <c r="Q378" i="4"/>
  <c r="R378" i="4"/>
  <c r="S378" i="4"/>
  <c r="T378" i="4"/>
  <c r="U378" i="4"/>
  <c r="V378" i="4"/>
  <c r="S379" i="4"/>
  <c r="T379" i="4"/>
  <c r="U379" i="4"/>
  <c r="Q380" i="4"/>
  <c r="R380" i="4"/>
  <c r="S380" i="4"/>
  <c r="T380" i="4"/>
  <c r="U380" i="4"/>
  <c r="V380" i="4"/>
  <c r="Q381" i="4"/>
  <c r="R381" i="4"/>
  <c r="S381" i="4"/>
  <c r="T381" i="4"/>
  <c r="U381" i="4"/>
  <c r="V381" i="4"/>
  <c r="Q384" i="4"/>
  <c r="R384" i="4"/>
  <c r="S384" i="4"/>
  <c r="T384" i="4"/>
  <c r="U384" i="4"/>
  <c r="V384" i="4"/>
  <c r="Q385" i="4"/>
  <c r="R385" i="4"/>
  <c r="S385" i="4"/>
  <c r="T385" i="4"/>
  <c r="U385" i="4"/>
  <c r="V385" i="4"/>
  <c r="Q386" i="4"/>
  <c r="R386" i="4"/>
  <c r="S386" i="4"/>
  <c r="T386" i="4"/>
  <c r="U386" i="4"/>
  <c r="V386" i="4"/>
  <c r="Q387" i="4"/>
  <c r="R387" i="4"/>
  <c r="S387" i="4"/>
  <c r="T387" i="4"/>
  <c r="U387" i="4"/>
  <c r="V387" i="4"/>
  <c r="Q390" i="4"/>
  <c r="R390" i="4"/>
  <c r="S390" i="4"/>
  <c r="T390" i="4"/>
  <c r="U390" i="4"/>
  <c r="V390" i="4"/>
  <c r="Q391" i="4"/>
  <c r="R391" i="4"/>
  <c r="S391" i="4"/>
  <c r="T391" i="4"/>
  <c r="U391" i="4"/>
  <c r="V391" i="4"/>
  <c r="Q392" i="4"/>
  <c r="R392" i="4"/>
  <c r="S392" i="4"/>
  <c r="T392" i="4"/>
  <c r="U392" i="4"/>
  <c r="V392" i="4"/>
  <c r="Q393" i="4"/>
  <c r="R393" i="4"/>
  <c r="S393" i="4"/>
  <c r="T393" i="4"/>
  <c r="U393" i="4"/>
  <c r="V393" i="4"/>
  <c r="Q305" i="4"/>
  <c r="R305" i="4"/>
  <c r="S305" i="4"/>
  <c r="T305" i="4"/>
  <c r="U305" i="4"/>
  <c r="V305" i="4"/>
  <c r="R306" i="4"/>
  <c r="S306" i="4"/>
  <c r="T306" i="4"/>
  <c r="U306" i="4"/>
  <c r="V306" i="4"/>
  <c r="Q307" i="4"/>
  <c r="R307" i="4"/>
  <c r="S307" i="4"/>
  <c r="T307" i="4"/>
  <c r="U307" i="4"/>
  <c r="V307" i="4"/>
  <c r="Q308" i="4"/>
  <c r="R308" i="4"/>
  <c r="S308" i="4"/>
  <c r="T308" i="4"/>
  <c r="U308" i="4"/>
  <c r="V308" i="4"/>
  <c r="Q311" i="4"/>
  <c r="R311" i="4"/>
  <c r="U311" i="4"/>
  <c r="V311" i="4"/>
  <c r="Q312" i="4"/>
  <c r="R312" i="4"/>
  <c r="S312" i="4"/>
  <c r="U312" i="4"/>
  <c r="V312" i="4"/>
  <c r="Q313" i="4"/>
  <c r="R313" i="4"/>
  <c r="S313" i="4"/>
  <c r="T313" i="4"/>
  <c r="U313" i="4"/>
  <c r="V313" i="4"/>
  <c r="Q314" i="4"/>
  <c r="R314" i="4"/>
  <c r="S314" i="4"/>
  <c r="T314" i="4"/>
  <c r="U314" i="4"/>
  <c r="V314" i="4"/>
  <c r="Q317" i="4"/>
  <c r="R317" i="4"/>
  <c r="S317" i="4"/>
  <c r="T317" i="4"/>
  <c r="U317" i="4"/>
  <c r="V317" i="4"/>
  <c r="Q318" i="4"/>
  <c r="R318" i="4"/>
  <c r="S318" i="4"/>
  <c r="T318" i="4"/>
  <c r="U318" i="4"/>
  <c r="V318" i="4"/>
  <c r="Q319" i="4"/>
  <c r="R319" i="4"/>
  <c r="S319" i="4"/>
  <c r="T319" i="4"/>
  <c r="U319" i="4"/>
  <c r="V319" i="4"/>
  <c r="Q320" i="4"/>
  <c r="R320" i="4"/>
  <c r="S320" i="4"/>
  <c r="T320" i="4"/>
  <c r="U320" i="4"/>
  <c r="V320" i="4"/>
  <c r="Q323" i="4"/>
  <c r="R323" i="4"/>
  <c r="S323" i="4"/>
  <c r="T323" i="4"/>
  <c r="U323" i="4"/>
  <c r="Q324" i="4"/>
  <c r="R324" i="4"/>
  <c r="S324" i="4"/>
  <c r="T324" i="4"/>
  <c r="U324" i="4"/>
  <c r="V324" i="4"/>
  <c r="Q325" i="4"/>
  <c r="R325" i="4"/>
  <c r="S325" i="4"/>
  <c r="T325" i="4"/>
  <c r="U325" i="4"/>
  <c r="V325" i="4"/>
  <c r="Q326" i="4"/>
  <c r="R326" i="4"/>
  <c r="S326" i="4"/>
  <c r="T326" i="4"/>
  <c r="U326" i="4"/>
  <c r="V326" i="4"/>
  <c r="Q244" i="4"/>
  <c r="R244" i="4"/>
  <c r="S244" i="4"/>
  <c r="T244" i="4"/>
  <c r="U244" i="4"/>
  <c r="V244" i="4"/>
  <c r="Q245" i="4"/>
  <c r="S245" i="4"/>
  <c r="T245" i="4"/>
  <c r="U245" i="4"/>
  <c r="Q250" i="4"/>
  <c r="R250" i="4"/>
  <c r="S250" i="4"/>
  <c r="T250" i="4"/>
  <c r="U250" i="4"/>
  <c r="V250" i="4"/>
  <c r="Q251" i="4"/>
  <c r="R251" i="4"/>
  <c r="S251" i="4"/>
  <c r="T251" i="4"/>
  <c r="U251" i="4"/>
  <c r="V251" i="4"/>
  <c r="Q256" i="4"/>
  <c r="R256" i="4"/>
  <c r="S256" i="4"/>
  <c r="T256" i="4"/>
  <c r="U256" i="4"/>
  <c r="Q257" i="4"/>
  <c r="S257" i="4"/>
  <c r="T257" i="4"/>
  <c r="U257" i="4"/>
  <c r="V257" i="4"/>
  <c r="Q262" i="4"/>
  <c r="R262" i="4"/>
  <c r="S262" i="4"/>
  <c r="T262" i="4"/>
  <c r="U262" i="4"/>
  <c r="V262" i="4"/>
  <c r="R263" i="4"/>
  <c r="S263" i="4"/>
  <c r="T263" i="4"/>
  <c r="U263" i="4"/>
  <c r="V263" i="4"/>
  <c r="Q268" i="4"/>
  <c r="R268" i="4"/>
  <c r="S268" i="4"/>
  <c r="T268" i="4"/>
  <c r="U268" i="4"/>
  <c r="V268" i="4"/>
  <c r="Q269" i="4"/>
  <c r="R269" i="4"/>
  <c r="S269" i="4"/>
  <c r="T269" i="4"/>
  <c r="U269" i="4"/>
  <c r="V269" i="4"/>
  <c r="Q274" i="4"/>
  <c r="R274" i="4"/>
  <c r="S274" i="4"/>
  <c r="T274" i="4"/>
  <c r="U274" i="4"/>
  <c r="V274" i="4"/>
  <c r="Q275" i="4"/>
  <c r="R275" i="4"/>
  <c r="S275" i="4"/>
  <c r="T275" i="4"/>
  <c r="U275" i="4"/>
  <c r="Q277" i="4"/>
  <c r="R277" i="4"/>
  <c r="S277" i="4"/>
  <c r="T277" i="4"/>
  <c r="U277" i="4"/>
  <c r="V277" i="4"/>
  <c r="Q280" i="4"/>
  <c r="R280" i="4"/>
  <c r="S280" i="4"/>
  <c r="T280" i="4"/>
  <c r="U280" i="4"/>
  <c r="V280" i="4"/>
  <c r="Q281" i="4"/>
  <c r="R281" i="4"/>
  <c r="S281" i="4"/>
  <c r="T281" i="4"/>
  <c r="U281" i="4"/>
  <c r="Q286" i="4"/>
  <c r="R286" i="4"/>
  <c r="S286" i="4"/>
  <c r="T286" i="4"/>
  <c r="U286" i="4"/>
  <c r="Q287" i="4"/>
  <c r="R287" i="4"/>
  <c r="S287" i="4"/>
  <c r="T287" i="4"/>
  <c r="U287" i="4"/>
  <c r="Q288" i="4"/>
  <c r="R288" i="4"/>
  <c r="S288" i="4"/>
  <c r="T288" i="4"/>
  <c r="U288" i="4"/>
  <c r="V288" i="4"/>
  <c r="Q289" i="4"/>
  <c r="R289" i="4"/>
  <c r="S289" i="4"/>
  <c r="T289" i="4"/>
  <c r="U289" i="4"/>
  <c r="V289" i="4"/>
  <c r="Q292" i="4"/>
  <c r="R292" i="4"/>
  <c r="S292" i="4"/>
  <c r="T292" i="4"/>
  <c r="U292" i="4"/>
  <c r="Q293" i="4"/>
  <c r="R293" i="4"/>
  <c r="S293" i="4"/>
  <c r="T293" i="4"/>
  <c r="U293" i="4"/>
  <c r="V293" i="4"/>
  <c r="Q294" i="4"/>
  <c r="R294" i="4"/>
  <c r="S294" i="4"/>
  <c r="T294" i="4"/>
  <c r="U294" i="4"/>
  <c r="V294" i="4"/>
  <c r="Q295" i="4"/>
  <c r="R295" i="4"/>
  <c r="S295" i="4"/>
  <c r="T295" i="4"/>
  <c r="U295" i="4"/>
  <c r="V295" i="4"/>
  <c r="Q298" i="4"/>
  <c r="R298" i="4"/>
  <c r="S298" i="4"/>
  <c r="T298" i="4"/>
  <c r="U298" i="4"/>
  <c r="V298" i="4"/>
  <c r="Q299" i="4"/>
  <c r="R299" i="4"/>
  <c r="S299" i="4"/>
  <c r="U299" i="4"/>
  <c r="Q300" i="4"/>
  <c r="R300" i="4"/>
  <c r="S300" i="4"/>
  <c r="T300" i="4"/>
  <c r="U300" i="4"/>
  <c r="V300" i="4"/>
  <c r="Q301" i="4"/>
  <c r="R301" i="4"/>
  <c r="S301" i="4"/>
  <c r="T301" i="4"/>
  <c r="U301" i="4"/>
  <c r="V301" i="4"/>
  <c r="Q154" i="4"/>
  <c r="R154" i="4"/>
  <c r="S154" i="4"/>
  <c r="T154" i="4"/>
  <c r="U154" i="4"/>
  <c r="V154" i="4"/>
  <c r="Q155" i="4"/>
  <c r="R155" i="4"/>
  <c r="S155" i="4"/>
  <c r="U155" i="4"/>
  <c r="V155" i="4"/>
  <c r="Q156" i="4"/>
  <c r="R156" i="4"/>
  <c r="S156" i="4"/>
  <c r="U156" i="4"/>
  <c r="V156" i="4"/>
  <c r="Q157" i="4"/>
  <c r="R157" i="4"/>
  <c r="S157" i="4"/>
  <c r="T157" i="4"/>
  <c r="U157" i="4"/>
  <c r="V157" i="4"/>
  <c r="Q160" i="4"/>
  <c r="R160" i="4"/>
  <c r="S160" i="4"/>
  <c r="T160" i="4"/>
  <c r="U160" i="4"/>
  <c r="V160" i="4"/>
  <c r="Q161" i="4"/>
  <c r="R161" i="4"/>
  <c r="Q162" i="4"/>
  <c r="S162" i="4"/>
  <c r="U162" i="4"/>
  <c r="V162" i="4"/>
  <c r="Q163" i="4"/>
  <c r="R163" i="4"/>
  <c r="S163" i="4"/>
  <c r="T163" i="4"/>
  <c r="U163" i="4"/>
  <c r="V163" i="4"/>
  <c r="Q196" i="4"/>
  <c r="R196" i="4"/>
  <c r="S196" i="4"/>
  <c r="T196" i="4"/>
  <c r="U196" i="4"/>
  <c r="V196" i="4"/>
  <c r="Q197" i="4"/>
  <c r="R197" i="4"/>
  <c r="S197" i="4"/>
  <c r="Q198" i="4"/>
  <c r="R198" i="4"/>
  <c r="S198" i="4"/>
  <c r="T198" i="4"/>
  <c r="U198" i="4"/>
  <c r="V198" i="4"/>
  <c r="Q199" i="4"/>
  <c r="R199" i="4"/>
  <c r="S199" i="4"/>
  <c r="T199" i="4"/>
  <c r="U199" i="4"/>
  <c r="V199" i="4"/>
  <c r="Q202" i="4"/>
  <c r="R202" i="4"/>
  <c r="S202" i="4"/>
  <c r="T202" i="4"/>
  <c r="U202" i="4"/>
  <c r="V202" i="4"/>
  <c r="R203" i="4"/>
  <c r="S203" i="4"/>
  <c r="T203" i="4"/>
  <c r="U203" i="4"/>
  <c r="V203" i="4"/>
  <c r="Q204" i="4"/>
  <c r="R204" i="4"/>
  <c r="S204" i="4"/>
  <c r="T204" i="4"/>
  <c r="U204" i="4"/>
  <c r="V204" i="4"/>
  <c r="Q205" i="4"/>
  <c r="R205" i="4"/>
  <c r="S205" i="4"/>
  <c r="T205" i="4"/>
  <c r="U205" i="4"/>
  <c r="V205" i="4"/>
  <c r="R206" i="4"/>
  <c r="S206" i="4"/>
  <c r="T206" i="4"/>
  <c r="U206" i="4"/>
  <c r="V206" i="4"/>
  <c r="Q208" i="4"/>
  <c r="R208" i="4"/>
  <c r="S208" i="4"/>
  <c r="T208" i="4"/>
  <c r="U208" i="4"/>
  <c r="V208" i="4"/>
  <c r="Q209" i="4"/>
  <c r="R209" i="4"/>
  <c r="S209" i="4"/>
  <c r="T209" i="4"/>
  <c r="U209" i="4"/>
  <c r="V209" i="4"/>
  <c r="Q210" i="4"/>
  <c r="R210" i="4"/>
  <c r="S210" i="4"/>
  <c r="T210" i="4"/>
  <c r="U210" i="4"/>
  <c r="V210" i="4"/>
  <c r="Q211" i="4"/>
  <c r="R211" i="4"/>
  <c r="S211" i="4"/>
  <c r="T211" i="4"/>
  <c r="U211" i="4"/>
  <c r="V211" i="4"/>
  <c r="Q214" i="4"/>
  <c r="R214" i="4"/>
  <c r="S214" i="4"/>
  <c r="T214" i="4"/>
  <c r="U214" i="4"/>
  <c r="V214" i="4"/>
  <c r="Q215" i="4"/>
  <c r="S215" i="4"/>
  <c r="T215" i="4"/>
  <c r="U215" i="4"/>
  <c r="V215" i="4"/>
  <c r="Q216" i="4"/>
  <c r="R216" i="4"/>
  <c r="S216" i="4"/>
  <c r="T216" i="4"/>
  <c r="U216" i="4"/>
  <c r="V216" i="4"/>
  <c r="Q217" i="4"/>
  <c r="R217" i="4"/>
  <c r="S217" i="4"/>
  <c r="T217" i="4"/>
  <c r="U217" i="4"/>
  <c r="V217" i="4"/>
  <c r="Q64" i="4"/>
  <c r="R64" i="4"/>
  <c r="S64" i="4"/>
  <c r="T64" i="4"/>
  <c r="U64" i="4"/>
  <c r="V64" i="4"/>
  <c r="Q65" i="4"/>
  <c r="R65" i="4"/>
  <c r="S65" i="4"/>
  <c r="T65" i="4"/>
  <c r="U65" i="4"/>
  <c r="V65" i="4"/>
  <c r="Q66" i="4"/>
  <c r="R66" i="4"/>
  <c r="S66" i="4"/>
  <c r="T66" i="4"/>
  <c r="U66" i="4"/>
  <c r="V66" i="4"/>
  <c r="Q67" i="4"/>
  <c r="R67" i="4"/>
  <c r="S67" i="4"/>
  <c r="T67" i="4"/>
  <c r="U67" i="4"/>
  <c r="V67" i="4"/>
  <c r="Q70" i="4"/>
  <c r="R70" i="4"/>
  <c r="S70" i="4"/>
  <c r="T70" i="4"/>
  <c r="U70" i="4"/>
  <c r="V70" i="4"/>
  <c r="Q71" i="4"/>
  <c r="R71" i="4"/>
  <c r="S71" i="4"/>
  <c r="T71" i="4"/>
  <c r="U71" i="4"/>
  <c r="V71" i="4"/>
  <c r="Q72" i="4"/>
  <c r="R72" i="4"/>
  <c r="S72" i="4"/>
  <c r="T72" i="4"/>
  <c r="U72" i="4"/>
  <c r="V72" i="4"/>
  <c r="Q73" i="4"/>
  <c r="R73" i="4"/>
  <c r="S73" i="4"/>
  <c r="T73" i="4"/>
  <c r="U73" i="4"/>
  <c r="V73" i="4"/>
  <c r="Q76" i="4"/>
  <c r="R76" i="4"/>
  <c r="S76" i="4"/>
  <c r="T76" i="4"/>
  <c r="U76" i="4"/>
  <c r="V76" i="4"/>
  <c r="Q77" i="4"/>
  <c r="S77" i="4"/>
  <c r="T77" i="4"/>
  <c r="U77" i="4"/>
  <c r="V77" i="4"/>
  <c r="Q78" i="4"/>
  <c r="R78" i="4"/>
  <c r="S78" i="4"/>
  <c r="T78" i="4"/>
  <c r="U78" i="4"/>
  <c r="V78" i="4"/>
  <c r="Q79" i="4"/>
  <c r="R79" i="4"/>
  <c r="S79" i="4"/>
  <c r="T79" i="4"/>
  <c r="U79" i="4"/>
  <c r="V79" i="4"/>
  <c r="Q82" i="4"/>
  <c r="R82" i="4"/>
  <c r="S82" i="4"/>
  <c r="T82" i="4"/>
  <c r="U82" i="4"/>
  <c r="V82" i="4"/>
  <c r="Q83" i="4"/>
  <c r="R83" i="4"/>
  <c r="S83" i="4"/>
  <c r="T83" i="4"/>
  <c r="U83" i="4"/>
  <c r="V83" i="4"/>
  <c r="Q84" i="4"/>
  <c r="R84" i="4"/>
  <c r="S84" i="4"/>
  <c r="T84" i="4"/>
  <c r="U84" i="4"/>
  <c r="V84" i="4"/>
  <c r="Q85" i="4"/>
  <c r="R85" i="4"/>
  <c r="S85" i="4"/>
  <c r="T85" i="4"/>
  <c r="U85" i="4"/>
  <c r="V85" i="4"/>
  <c r="Q88" i="4"/>
  <c r="R88" i="4"/>
  <c r="S88" i="4"/>
  <c r="T88" i="4"/>
  <c r="U88" i="4"/>
  <c r="V88" i="4"/>
  <c r="Q89" i="4"/>
  <c r="R89" i="4"/>
  <c r="S89" i="4"/>
  <c r="T89" i="4"/>
  <c r="U89" i="4"/>
  <c r="V89" i="4"/>
  <c r="Q90" i="4"/>
  <c r="R90" i="4"/>
  <c r="S90" i="4"/>
  <c r="T90" i="4"/>
  <c r="U90" i="4"/>
  <c r="V90" i="4"/>
  <c r="Q91" i="4"/>
  <c r="R91" i="4"/>
  <c r="S91" i="4"/>
  <c r="T91" i="4"/>
  <c r="U91" i="4"/>
  <c r="V91" i="4"/>
  <c r="Q94" i="4"/>
  <c r="R94" i="4"/>
  <c r="S94" i="4"/>
  <c r="T94" i="4"/>
  <c r="U94" i="4"/>
  <c r="V94" i="4"/>
  <c r="Q95" i="4"/>
  <c r="R95" i="4"/>
  <c r="S95" i="4"/>
  <c r="T95" i="4"/>
  <c r="U95" i="4"/>
  <c r="V95" i="4"/>
  <c r="Q96" i="4"/>
  <c r="R96" i="4"/>
  <c r="S96" i="4"/>
  <c r="T96" i="4"/>
  <c r="U96" i="4"/>
  <c r="V96" i="4"/>
  <c r="Q97" i="4"/>
  <c r="R97" i="4"/>
  <c r="S97" i="4"/>
  <c r="T97" i="4"/>
  <c r="U97" i="4"/>
  <c r="V97" i="4"/>
  <c r="V61" i="4"/>
  <c r="U61" i="4"/>
  <c r="T61" i="4"/>
  <c r="S61" i="4"/>
  <c r="R61" i="4"/>
  <c r="Q61" i="4"/>
  <c r="U60" i="4"/>
  <c r="S60" i="4"/>
  <c r="R60" i="4"/>
  <c r="Q60" i="4"/>
  <c r="U59" i="4"/>
  <c r="S59" i="4"/>
  <c r="R59" i="4"/>
  <c r="Q59" i="4"/>
  <c r="V58" i="4"/>
  <c r="U58" i="4"/>
  <c r="T58" i="4"/>
  <c r="S58" i="4"/>
  <c r="R58" i="4"/>
  <c r="Q58" i="4"/>
  <c r="V55" i="4"/>
  <c r="U55" i="4"/>
  <c r="T55" i="4"/>
  <c r="S55" i="4"/>
  <c r="R55" i="4"/>
  <c r="Q55" i="4"/>
  <c r="V54" i="4"/>
  <c r="U54" i="4"/>
  <c r="T54" i="4"/>
  <c r="S54" i="4"/>
  <c r="R54" i="4"/>
  <c r="Q54" i="4"/>
  <c r="V53" i="4"/>
  <c r="U53" i="4"/>
  <c r="T53" i="4"/>
  <c r="S53" i="4"/>
  <c r="R53" i="4"/>
  <c r="Q53" i="4"/>
  <c r="V52" i="4"/>
  <c r="U52" i="4"/>
  <c r="T52" i="4"/>
  <c r="S52" i="4"/>
  <c r="R52" i="4"/>
  <c r="Q52" i="4"/>
  <c r="Q37" i="4"/>
  <c r="R37" i="4"/>
  <c r="S37" i="4"/>
  <c r="T37" i="4"/>
  <c r="U37" i="4"/>
  <c r="V37" i="4"/>
  <c r="Q38" i="4"/>
  <c r="R38" i="4"/>
  <c r="S38" i="4"/>
  <c r="T38" i="4"/>
  <c r="U38" i="4"/>
  <c r="V38" i="4"/>
  <c r="Q39" i="4"/>
  <c r="R39" i="4"/>
  <c r="S39" i="4"/>
  <c r="T39" i="4"/>
  <c r="U39" i="4"/>
  <c r="V39" i="4"/>
  <c r="Q40" i="4"/>
  <c r="R40" i="4"/>
  <c r="S40" i="4"/>
  <c r="T40" i="4"/>
  <c r="U40" i="4"/>
  <c r="V40" i="4"/>
  <c r="Q12" i="4"/>
  <c r="R12" i="4"/>
  <c r="S12" i="4"/>
  <c r="T12" i="4"/>
  <c r="U12" i="4"/>
  <c r="V12" i="4"/>
  <c r="S13" i="4"/>
  <c r="U13" i="4"/>
  <c r="V13" i="4"/>
  <c r="Q14" i="4"/>
  <c r="R14" i="4"/>
  <c r="S14" i="4"/>
  <c r="T14" i="4"/>
  <c r="U14" i="4"/>
  <c r="V14" i="4"/>
  <c r="Q15" i="4"/>
  <c r="R15" i="4"/>
  <c r="S15" i="4"/>
  <c r="T15" i="4"/>
  <c r="U15" i="4"/>
  <c r="V15" i="4"/>
  <c r="Q18" i="4"/>
  <c r="R18" i="4"/>
  <c r="S18" i="4"/>
  <c r="T18" i="4"/>
  <c r="U18" i="4"/>
  <c r="V18" i="4"/>
  <c r="U19" i="4"/>
  <c r="V19" i="4"/>
  <c r="Q20" i="4"/>
  <c r="R20" i="4"/>
  <c r="S20" i="4"/>
  <c r="T20" i="4"/>
  <c r="U20" i="4"/>
  <c r="V20" i="4"/>
  <c r="Q21" i="4"/>
  <c r="R21" i="4"/>
  <c r="S21" i="4"/>
  <c r="T21" i="4"/>
  <c r="U21" i="4"/>
  <c r="V21" i="4"/>
  <c r="Q24" i="4"/>
  <c r="R24" i="4"/>
  <c r="S24" i="4"/>
  <c r="T24" i="4"/>
  <c r="U24" i="4"/>
  <c r="V24" i="4"/>
  <c r="U25" i="4"/>
  <c r="V25" i="4"/>
  <c r="Q26" i="4"/>
  <c r="R26" i="4"/>
  <c r="S26" i="4"/>
  <c r="T26" i="4"/>
  <c r="U26" i="4"/>
  <c r="V26" i="4"/>
  <c r="Q27" i="4"/>
  <c r="R27" i="4"/>
  <c r="S27" i="4"/>
  <c r="T27" i="4"/>
  <c r="U27" i="4"/>
  <c r="V27" i="4"/>
  <c r="Q30" i="4"/>
  <c r="R30" i="4"/>
  <c r="S30" i="4"/>
  <c r="T30" i="4"/>
  <c r="U30" i="4"/>
  <c r="V30" i="4"/>
  <c r="Q31" i="4"/>
  <c r="S31" i="4"/>
  <c r="T31" i="4"/>
  <c r="U31" i="4"/>
  <c r="V31" i="4"/>
  <c r="Q32" i="4"/>
  <c r="R32" i="4"/>
  <c r="S32" i="4"/>
  <c r="T32" i="4"/>
  <c r="U32" i="4"/>
  <c r="V32" i="4"/>
  <c r="Q33" i="4"/>
  <c r="R33" i="4"/>
  <c r="S33" i="4"/>
  <c r="T33" i="4"/>
  <c r="U33" i="4"/>
  <c r="V33" i="4"/>
  <c r="J726" i="4"/>
  <c r="I726" i="4"/>
  <c r="H726" i="4"/>
  <c r="G726" i="4"/>
  <c r="F726" i="4"/>
  <c r="E726" i="4"/>
  <c r="J36" i="5"/>
  <c r="J725" i="4"/>
  <c r="I36" i="5" s="1"/>
  <c r="I725" i="4"/>
  <c r="G725" i="4"/>
  <c r="F36" i="5" s="1"/>
  <c r="F725" i="4"/>
  <c r="E36" i="5" s="1"/>
  <c r="E725" i="4"/>
  <c r="J724" i="4"/>
  <c r="I724" i="4"/>
  <c r="H724" i="4"/>
  <c r="G724" i="4"/>
  <c r="F724" i="4"/>
  <c r="E724" i="4"/>
  <c r="K696" i="4"/>
  <c r="W696" i="4" s="1"/>
  <c r="J696" i="4"/>
  <c r="I696" i="4"/>
  <c r="H696" i="4"/>
  <c r="G696" i="4"/>
  <c r="F696" i="4"/>
  <c r="E696" i="4"/>
  <c r="K694" i="4"/>
  <c r="W694" i="4" s="1"/>
  <c r="J694" i="4"/>
  <c r="I694" i="4"/>
  <c r="H694" i="4"/>
  <c r="G694" i="4"/>
  <c r="F694" i="4"/>
  <c r="E694" i="4"/>
  <c r="D654" i="4"/>
  <c r="J695" i="4"/>
  <c r="I31" i="5" s="1"/>
  <c r="D619" i="4"/>
  <c r="D579" i="4"/>
  <c r="D573" i="4"/>
  <c r="D560" i="4"/>
  <c r="D533" i="4"/>
  <c r="D522" i="4"/>
  <c r="D516" i="4"/>
  <c r="D435" i="4"/>
  <c r="D428" i="4"/>
  <c r="D404" i="4"/>
  <c r="H24" i="5"/>
  <c r="D343" i="4"/>
  <c r="D306" i="4"/>
  <c r="W299" i="4"/>
  <c r="D287" i="4"/>
  <c r="D286" i="4"/>
  <c r="D263" i="4"/>
  <c r="D257" i="4"/>
  <c r="V245" i="4"/>
  <c r="R245" i="4"/>
  <c r="D215" i="4"/>
  <c r="D206" i="4"/>
  <c r="H21" i="5"/>
  <c r="H19" i="5" s="1"/>
  <c r="T162" i="4"/>
  <c r="V161" i="4"/>
  <c r="D77" i="4"/>
  <c r="D59" i="4"/>
  <c r="K50" i="4"/>
  <c r="J50" i="4"/>
  <c r="I50" i="4"/>
  <c r="H50" i="4"/>
  <c r="G50" i="4"/>
  <c r="F50" i="4"/>
  <c r="E50" i="4"/>
  <c r="K46" i="4"/>
  <c r="J46" i="4"/>
  <c r="I46" i="4"/>
  <c r="H46" i="4"/>
  <c r="G46" i="4"/>
  <c r="F46" i="4"/>
  <c r="E46" i="4"/>
  <c r="K45" i="4"/>
  <c r="J45" i="4"/>
  <c r="I45" i="4"/>
  <c r="H45" i="4"/>
  <c r="G45" i="4"/>
  <c r="F45" i="4"/>
  <c r="E45" i="4"/>
  <c r="K44" i="4"/>
  <c r="J44" i="4"/>
  <c r="I44" i="4"/>
  <c r="K43" i="4"/>
  <c r="J43" i="4"/>
  <c r="I43" i="4"/>
  <c r="H43" i="4"/>
  <c r="G43" i="4"/>
  <c r="F43" i="4"/>
  <c r="E43" i="4"/>
  <c r="G44" i="4"/>
  <c r="H44" i="4"/>
  <c r="AC725" i="4"/>
  <c r="AD725" i="4"/>
  <c r="AE725" i="4"/>
  <c r="AG725" i="4"/>
  <c r="AH725" i="4"/>
  <c r="AC726" i="4"/>
  <c r="AD726" i="4"/>
  <c r="AE726" i="4"/>
  <c r="AF726" i="4"/>
  <c r="AG726" i="4"/>
  <c r="AH726" i="4"/>
  <c r="W726" i="4"/>
  <c r="AD724" i="4"/>
  <c r="AE724" i="4"/>
  <c r="AF724" i="4"/>
  <c r="AG724" i="4"/>
  <c r="AH724" i="4"/>
  <c r="AC724" i="4"/>
  <c r="AH490" i="4"/>
  <c r="AI490" i="4"/>
  <c r="AG490" i="4"/>
  <c r="AF490" i="4"/>
  <c r="AE490" i="4"/>
  <c r="AD490" i="4"/>
  <c r="AC490" i="4"/>
  <c r="AE619" i="4"/>
  <c r="AB619" i="4" s="1"/>
  <c r="T619" i="4"/>
  <c r="U619" i="4"/>
  <c r="AG44" i="4"/>
  <c r="AH44" i="4"/>
  <c r="AI44" i="4"/>
  <c r="AC45" i="4"/>
  <c r="AD45" i="4"/>
  <c r="AE45" i="4"/>
  <c r="AF45" i="4"/>
  <c r="AG45" i="4"/>
  <c r="AH45" i="4"/>
  <c r="AI45" i="4"/>
  <c r="AC46" i="4"/>
  <c r="AD46" i="4"/>
  <c r="AE46" i="4"/>
  <c r="AF46" i="4"/>
  <c r="AG46" i="4"/>
  <c r="AH46" i="4"/>
  <c r="AI46" i="4"/>
  <c r="AD43" i="4"/>
  <c r="AE43" i="4"/>
  <c r="AF43" i="4"/>
  <c r="AG43" i="4"/>
  <c r="AH43" i="4"/>
  <c r="AI43" i="4"/>
  <c r="AC43" i="4"/>
  <c r="AI271" i="4"/>
  <c r="AI270" i="4"/>
  <c r="AI475" i="4" s="1"/>
  <c r="AE717" i="4"/>
  <c r="AG717" i="4"/>
  <c r="AH717" i="4"/>
  <c r="AI717" i="4"/>
  <c r="W717" i="4" s="1"/>
  <c r="AD686" i="4"/>
  <c r="R686" i="4" s="1"/>
  <c r="AE686" i="4"/>
  <c r="AF686" i="4"/>
  <c r="AG686" i="4"/>
  <c r="AH686" i="4"/>
  <c r="V686" i="4" s="1"/>
  <c r="AI686" i="4"/>
  <c r="W686" i="4" s="1"/>
  <c r="AD680" i="4"/>
  <c r="AE680" i="4"/>
  <c r="AF680" i="4"/>
  <c r="AG680" i="4"/>
  <c r="AH680" i="4"/>
  <c r="AI680" i="4"/>
  <c r="AD674" i="4"/>
  <c r="AE674" i="4"/>
  <c r="AF674" i="4"/>
  <c r="AG674" i="4"/>
  <c r="AH674" i="4"/>
  <c r="AI674" i="4"/>
  <c r="W674" i="4" s="1"/>
  <c r="AD669" i="4"/>
  <c r="AE669" i="4"/>
  <c r="AG669" i="4"/>
  <c r="AH669" i="4"/>
  <c r="AI669" i="4"/>
  <c r="W669" i="4" s="1"/>
  <c r="AD663" i="4"/>
  <c r="AE663" i="4"/>
  <c r="AF663" i="4"/>
  <c r="AG663" i="4"/>
  <c r="AH663" i="4"/>
  <c r="AI663" i="4"/>
  <c r="W663" i="4" s="1"/>
  <c r="AD657" i="4"/>
  <c r="AE657" i="4"/>
  <c r="AF657" i="4"/>
  <c r="AG657" i="4"/>
  <c r="AH657" i="4"/>
  <c r="AI657" i="4"/>
  <c r="AD651" i="4"/>
  <c r="AE651" i="4"/>
  <c r="AG651" i="4"/>
  <c r="AH651" i="4"/>
  <c r="AI651" i="4"/>
  <c r="W651" i="4" s="1"/>
  <c r="AD634" i="4"/>
  <c r="AE634" i="4"/>
  <c r="AF634" i="4"/>
  <c r="AG634" i="4"/>
  <c r="AH634" i="4"/>
  <c r="AI634" i="4"/>
  <c r="AD616" i="4"/>
  <c r="AH616" i="4"/>
  <c r="AI616" i="4"/>
  <c r="AD610" i="4"/>
  <c r="AE610" i="4"/>
  <c r="AF610" i="4"/>
  <c r="AG610" i="4"/>
  <c r="AH610" i="4"/>
  <c r="AI610" i="4"/>
  <c r="AD604" i="4"/>
  <c r="AE604" i="4"/>
  <c r="AF604" i="4"/>
  <c r="AH604" i="4"/>
  <c r="AD587" i="4"/>
  <c r="AI587" i="4"/>
  <c r="AD581" i="4"/>
  <c r="AD576" i="4"/>
  <c r="AI570" i="4"/>
  <c r="AI564" i="4"/>
  <c r="W564" i="4" s="1"/>
  <c r="AD558" i="4"/>
  <c r="AF558" i="4"/>
  <c r="AG558" i="4"/>
  <c r="AH558" i="4"/>
  <c r="AI558" i="4"/>
  <c r="W558" i="4" s="1"/>
  <c r="AC558" i="4"/>
  <c r="AD553" i="4"/>
  <c r="AD547" i="4"/>
  <c r="AD542" i="4"/>
  <c r="AE542" i="4"/>
  <c r="AI542" i="4"/>
  <c r="AD530" i="4"/>
  <c r="AG530" i="4"/>
  <c r="AD524" i="4"/>
  <c r="AE524" i="4"/>
  <c r="AF524" i="4"/>
  <c r="AG524" i="4"/>
  <c r="AH524" i="4"/>
  <c r="AI524" i="4"/>
  <c r="W524" i="4" s="1"/>
  <c r="AD519" i="4"/>
  <c r="AG519" i="4"/>
  <c r="AH519" i="4"/>
  <c r="AI519" i="4"/>
  <c r="W519" i="4" s="1"/>
  <c r="AD513" i="4"/>
  <c r="AD507" i="4"/>
  <c r="AH507" i="4"/>
  <c r="AD501" i="4"/>
  <c r="AE501" i="4"/>
  <c r="AF501" i="4"/>
  <c r="AG501" i="4"/>
  <c r="AH501" i="4"/>
  <c r="AI501" i="4"/>
  <c r="AD496" i="4"/>
  <c r="AD485" i="4"/>
  <c r="AG479" i="4"/>
  <c r="AH479" i="4"/>
  <c r="AI479" i="4"/>
  <c r="W479" i="4" s="1"/>
  <c r="AD465" i="4"/>
  <c r="AF465" i="4"/>
  <c r="AG465" i="4"/>
  <c r="AH465" i="4"/>
  <c r="AI465" i="4"/>
  <c r="AD448" i="4"/>
  <c r="AE448" i="4"/>
  <c r="AF448" i="4"/>
  <c r="AG448" i="4"/>
  <c r="AH448" i="4"/>
  <c r="AI448" i="4"/>
  <c r="AC448" i="4"/>
  <c r="AD443" i="4"/>
  <c r="AE443" i="4"/>
  <c r="AF443" i="4"/>
  <c r="AG443" i="4"/>
  <c r="AD437" i="4"/>
  <c r="AF437" i="4"/>
  <c r="AG437" i="4"/>
  <c r="AH437" i="4"/>
  <c r="AI437" i="4"/>
  <c r="AE432" i="4"/>
  <c r="AF432" i="4"/>
  <c r="AG432" i="4"/>
  <c r="AD426" i="4"/>
  <c r="AF426" i="4"/>
  <c r="AG426" i="4"/>
  <c r="AH426" i="4"/>
  <c r="AI426" i="4"/>
  <c r="AD419" i="4"/>
  <c r="AE419" i="4"/>
  <c r="AD407" i="4"/>
  <c r="AF407" i="4"/>
  <c r="AG407" i="4"/>
  <c r="AH407" i="4"/>
  <c r="AI407" i="4"/>
  <c r="W407" i="4" s="1"/>
  <c r="AD401" i="4"/>
  <c r="AG401" i="4"/>
  <c r="AH401" i="4"/>
  <c r="AI401" i="4"/>
  <c r="W401" i="4" s="1"/>
  <c r="AD395" i="4"/>
  <c r="AE395" i="4"/>
  <c r="AF395" i="4"/>
  <c r="AG395" i="4"/>
  <c r="AH395" i="4"/>
  <c r="AI395" i="4"/>
  <c r="AD388" i="4"/>
  <c r="AE388" i="4"/>
  <c r="AF388" i="4"/>
  <c r="AG388" i="4"/>
  <c r="AH388" i="4"/>
  <c r="AI388" i="4"/>
  <c r="AC388" i="4"/>
  <c r="AD382" i="4"/>
  <c r="AE382" i="4"/>
  <c r="AF382" i="4"/>
  <c r="AG382" i="4"/>
  <c r="AH382" i="4"/>
  <c r="AI382" i="4"/>
  <c r="AC382" i="4"/>
  <c r="AE376" i="4"/>
  <c r="AF376" i="4"/>
  <c r="AG376" i="4"/>
  <c r="AD364" i="4"/>
  <c r="AE364" i="4"/>
  <c r="AF364" i="4"/>
  <c r="AG364" i="4"/>
  <c r="AH364" i="4"/>
  <c r="AI364" i="4"/>
  <c r="AC364" i="4"/>
  <c r="AD358" i="4"/>
  <c r="AE358" i="4"/>
  <c r="AG358" i="4"/>
  <c r="AH358" i="4"/>
  <c r="AI358" i="4"/>
  <c r="W358" i="4" s="1"/>
  <c r="AD352" i="4"/>
  <c r="AE352" i="4"/>
  <c r="AF352" i="4"/>
  <c r="AG352" i="4"/>
  <c r="AH352" i="4"/>
  <c r="AI352" i="4"/>
  <c r="AC352" i="4"/>
  <c r="AD346" i="4"/>
  <c r="AF346" i="4"/>
  <c r="AG346" i="4"/>
  <c r="AH346" i="4"/>
  <c r="AI346" i="4"/>
  <c r="AC346" i="4"/>
  <c r="AD321" i="4"/>
  <c r="AE321" i="4"/>
  <c r="AF321" i="4"/>
  <c r="AG321" i="4"/>
  <c r="AD315" i="4"/>
  <c r="AE315" i="4"/>
  <c r="AF315" i="4"/>
  <c r="AG315" i="4"/>
  <c r="AH315" i="4"/>
  <c r="AI315" i="4"/>
  <c r="AC315" i="4"/>
  <c r="AD296" i="4"/>
  <c r="AE296" i="4"/>
  <c r="AG296" i="4"/>
  <c r="AD290" i="4"/>
  <c r="AE290" i="4"/>
  <c r="AF290" i="4"/>
  <c r="AG290" i="4"/>
  <c r="AD284" i="4"/>
  <c r="AE284" i="4"/>
  <c r="AF284" i="4"/>
  <c r="AG284" i="4"/>
  <c r="AE212" i="4"/>
  <c r="AF212" i="4"/>
  <c r="AG212" i="4"/>
  <c r="AH212" i="4"/>
  <c r="AI212" i="4"/>
  <c r="AC206" i="4"/>
  <c r="AB206" i="4" s="1"/>
  <c r="AD200" i="4"/>
  <c r="AE200" i="4"/>
  <c r="AF200" i="4"/>
  <c r="AG200" i="4"/>
  <c r="AH200" i="4"/>
  <c r="AI200" i="4"/>
  <c r="W200" i="4" s="1"/>
  <c r="AD194" i="4"/>
  <c r="AE194" i="4"/>
  <c r="W158" i="4"/>
  <c r="AC158" i="4"/>
  <c r="Q158" i="4" s="1"/>
  <c r="AD152" i="4"/>
  <c r="AE152" i="4"/>
  <c r="S152" i="4" s="1"/>
  <c r="AG152" i="4"/>
  <c r="AD92" i="4"/>
  <c r="AE92" i="4"/>
  <c r="AF92" i="4"/>
  <c r="AG92" i="4"/>
  <c r="AH92" i="4"/>
  <c r="AI92" i="4"/>
  <c r="W92" i="4" s="1"/>
  <c r="AC92" i="4"/>
  <c r="AD86" i="4"/>
  <c r="AE86" i="4"/>
  <c r="AF86" i="4"/>
  <c r="AG86" i="4"/>
  <c r="AH86" i="4"/>
  <c r="AI86" i="4"/>
  <c r="W86" i="4" s="1"/>
  <c r="AC86" i="4"/>
  <c r="AD80" i="4"/>
  <c r="AE80" i="4"/>
  <c r="AF80" i="4"/>
  <c r="AG80" i="4"/>
  <c r="AH80" i="4"/>
  <c r="AI80" i="4"/>
  <c r="W80" i="4" s="1"/>
  <c r="AC80" i="4"/>
  <c r="AE74" i="4"/>
  <c r="AF74" i="4"/>
  <c r="AG74" i="4"/>
  <c r="AH74" i="4"/>
  <c r="AI74" i="4"/>
  <c r="AC74" i="4"/>
  <c r="AD68" i="4"/>
  <c r="AE68" i="4"/>
  <c r="AF68" i="4"/>
  <c r="AG68" i="4"/>
  <c r="AH68" i="4"/>
  <c r="AI68" i="4"/>
  <c r="AC68" i="4"/>
  <c r="AD62" i="4"/>
  <c r="AE62" i="4"/>
  <c r="AF62" i="4"/>
  <c r="AG62" i="4"/>
  <c r="AH62" i="4"/>
  <c r="AI62" i="4"/>
  <c r="AD56" i="4"/>
  <c r="AE56" i="4"/>
  <c r="AG56" i="4"/>
  <c r="AI56" i="4"/>
  <c r="AD50" i="4"/>
  <c r="AE50" i="4"/>
  <c r="AF50" i="4"/>
  <c r="AG50" i="4"/>
  <c r="AH50" i="4"/>
  <c r="AI50" i="4"/>
  <c r="AD35" i="4"/>
  <c r="AE35" i="4"/>
  <c r="AF35" i="4"/>
  <c r="AG35" i="4"/>
  <c r="AH35" i="4"/>
  <c r="AI35" i="4"/>
  <c r="AE28" i="4"/>
  <c r="AF28" i="4"/>
  <c r="AG28" i="4"/>
  <c r="AH28" i="4"/>
  <c r="AI28" i="4"/>
  <c r="W28" i="4" s="1"/>
  <c r="AC28" i="4"/>
  <c r="AH22" i="4"/>
  <c r="AI22" i="4"/>
  <c r="W22" i="4" s="1"/>
  <c r="AE10" i="4"/>
  <c r="AG10" i="4"/>
  <c r="U10" i="4" s="1"/>
  <c r="AH10" i="4"/>
  <c r="AI10" i="4"/>
  <c r="AD215" i="4"/>
  <c r="AG158" i="4"/>
  <c r="AC212" i="4"/>
  <c r="T161" i="4"/>
  <c r="AF669" i="4"/>
  <c r="T649" i="4"/>
  <c r="AE632" i="4"/>
  <c r="AE695" i="4" s="1"/>
  <c r="T643" i="4"/>
  <c r="U595" i="4"/>
  <c r="T595" i="4"/>
  <c r="AG587" i="4"/>
  <c r="T590" i="4"/>
  <c r="V584" i="4"/>
  <c r="AH581" i="4"/>
  <c r="AF581" i="4"/>
  <c r="V579" i="4"/>
  <c r="AH576" i="4"/>
  <c r="AF576" i="4"/>
  <c r="U573" i="4"/>
  <c r="AG570" i="4"/>
  <c r="T573" i="4"/>
  <c r="U567" i="4"/>
  <c r="T567" i="4"/>
  <c r="U556" i="4"/>
  <c r="AI547" i="4"/>
  <c r="W547" i="4" s="1"/>
  <c r="AG547" i="4"/>
  <c r="AH542" i="4"/>
  <c r="AG542" i="4"/>
  <c r="AF530" i="4"/>
  <c r="AI513" i="4"/>
  <c r="V516" i="4"/>
  <c r="AI507" i="4"/>
  <c r="AI496" i="4"/>
  <c r="U499" i="4"/>
  <c r="AG496" i="4"/>
  <c r="AH485" i="4"/>
  <c r="AF485" i="4"/>
  <c r="AI443" i="4"/>
  <c r="AE439" i="4"/>
  <c r="AB439" i="4" s="1"/>
  <c r="AE428" i="4"/>
  <c r="AB428" i="4" s="1"/>
  <c r="AH419" i="4"/>
  <c r="U422" i="4"/>
  <c r="AG419" i="4"/>
  <c r="T422" i="4"/>
  <c r="T404" i="4"/>
  <c r="AF401" i="4"/>
  <c r="AC358" i="4"/>
  <c r="T360" i="4"/>
  <c r="AG343" i="4"/>
  <c r="AF343" i="4"/>
  <c r="AC321" i="4"/>
  <c r="AH323" i="4"/>
  <c r="AB323" i="4" s="1"/>
  <c r="T312" i="4"/>
  <c r="AE311" i="4"/>
  <c r="AF299" i="4"/>
  <c r="AC296" i="4"/>
  <c r="AH299" i="4"/>
  <c r="AH296" i="4" s="1"/>
  <c r="AC290" i="4"/>
  <c r="AH292" i="4"/>
  <c r="AB292" i="4" s="1"/>
  <c r="AC284" i="4"/>
  <c r="AH287" i="4"/>
  <c r="AB287" i="4" s="1"/>
  <c r="AH286" i="4"/>
  <c r="AH281" i="4"/>
  <c r="AH275" i="4"/>
  <c r="AH256" i="4"/>
  <c r="AF197" i="4"/>
  <c r="AF156" i="4"/>
  <c r="AB156" i="4" s="1"/>
  <c r="AF155" i="4"/>
  <c r="AB155" i="4" s="1"/>
  <c r="AF59" i="4"/>
  <c r="AF60" i="4"/>
  <c r="T19" i="4"/>
  <c r="T13" i="4"/>
  <c r="AF10" i="4"/>
  <c r="AE556" i="4"/>
  <c r="AB556" i="4" s="1"/>
  <c r="AE510" i="4"/>
  <c r="AB510" i="4" s="1"/>
  <c r="AE488" i="4"/>
  <c r="AB488" i="4" s="1"/>
  <c r="AC419" i="4"/>
  <c r="AE404" i="4"/>
  <c r="AB404" i="4" s="1"/>
  <c r="AE349" i="4"/>
  <c r="S19" i="4"/>
  <c r="AE16" i="4"/>
  <c r="AC686" i="4"/>
  <c r="AC465" i="4"/>
  <c r="AE410" i="4"/>
  <c r="AE516" i="4"/>
  <c r="AB516" i="4" s="1"/>
  <c r="AE522" i="4"/>
  <c r="AE590" i="4"/>
  <c r="AB590" i="4" s="1"/>
  <c r="AE584" i="4"/>
  <c r="AB584" i="4" s="1"/>
  <c r="AE579" i="4"/>
  <c r="AB579" i="4" s="1"/>
  <c r="AE560" i="4"/>
  <c r="AB560" i="4" s="1"/>
  <c r="S555" i="4"/>
  <c r="AE550" i="4"/>
  <c r="AE533" i="4"/>
  <c r="AB533" i="4" s="1"/>
  <c r="AE499" i="4"/>
  <c r="AE482" i="4"/>
  <c r="AD482" i="4"/>
  <c r="V649" i="4"/>
  <c r="AE646" i="4"/>
  <c r="AC651" i="4"/>
  <c r="AI695" i="4"/>
  <c r="V632" i="4"/>
  <c r="AI706" i="4"/>
  <c r="W706" i="4" s="1"/>
  <c r="AG700" i="4"/>
  <c r="AC717" i="4"/>
  <c r="AD19" i="4"/>
  <c r="AD77" i="4"/>
  <c r="AD31" i="4"/>
  <c r="AB31" i="4" s="1"/>
  <c r="AD25" i="4"/>
  <c r="R25" i="4" s="1"/>
  <c r="R649" i="4"/>
  <c r="AD435" i="4"/>
  <c r="AD373" i="4"/>
  <c r="AD370" i="4" s="1"/>
  <c r="AD257" i="4"/>
  <c r="AD13" i="4"/>
  <c r="R13" i="4" s="1"/>
  <c r="AH379" i="4"/>
  <c r="AI379" i="4"/>
  <c r="AI474" i="4" s="1"/>
  <c r="AC373" i="4"/>
  <c r="AC395" i="4"/>
  <c r="AC401" i="4"/>
  <c r="AC407" i="4"/>
  <c r="AC306" i="4"/>
  <c r="AC303" i="4" s="1"/>
  <c r="AC672" i="4"/>
  <c r="AC25" i="4"/>
  <c r="AC19" i="4"/>
  <c r="AC13" i="4"/>
  <c r="AC10" i="4" s="1"/>
  <c r="AC637" i="4"/>
  <c r="AB637" i="4" s="1"/>
  <c r="U607" i="4"/>
  <c r="AG604" i="4"/>
  <c r="AE595" i="4"/>
  <c r="AD595" i="4"/>
  <c r="AC595" i="4"/>
  <c r="AE573" i="4"/>
  <c r="AD573" i="4"/>
  <c r="AC573" i="4"/>
  <c r="AE567" i="4"/>
  <c r="S567" i="4" s="1"/>
  <c r="AD567" i="4"/>
  <c r="AD564" i="4" s="1"/>
  <c r="AC567" i="4"/>
  <c r="AC263" i="4"/>
  <c r="AC203" i="4"/>
  <c r="AC680" i="4"/>
  <c r="AC616" i="4"/>
  <c r="AC632" i="4"/>
  <c r="Q649" i="4"/>
  <c r="AC610" i="4"/>
  <c r="AC604" i="4"/>
  <c r="AC587" i="4"/>
  <c r="AC581" i="4"/>
  <c r="AC576" i="4"/>
  <c r="AC553" i="4"/>
  <c r="AC547" i="4"/>
  <c r="AC542" i="4"/>
  <c r="AC530" i="4"/>
  <c r="AC524" i="4"/>
  <c r="AC519" i="4"/>
  <c r="AC513" i="4"/>
  <c r="AC507" i="4"/>
  <c r="AC501" i="4"/>
  <c r="AC496" i="4"/>
  <c r="AC485" i="4"/>
  <c r="AC479" i="4"/>
  <c r="AC443" i="4"/>
  <c r="AC437" i="4"/>
  <c r="AC432" i="4"/>
  <c r="AC426" i="4"/>
  <c r="AC62" i="4"/>
  <c r="AC194" i="4"/>
  <c r="AC56" i="4"/>
  <c r="AC152" i="4"/>
  <c r="AC50" i="4"/>
  <c r="AC35" i="4"/>
  <c r="AC663" i="4"/>
  <c r="AC674" i="4"/>
  <c r="AC657" i="4"/>
  <c r="D200" i="4"/>
  <c r="I695" i="4"/>
  <c r="H31" i="5" s="1"/>
  <c r="AI334" i="4"/>
  <c r="AH248" i="4"/>
  <c r="AF158" i="4"/>
  <c r="AI370" i="4"/>
  <c r="AF419" i="4"/>
  <c r="AF358" i="4"/>
  <c r="AH629" i="4"/>
  <c r="AI328" i="4"/>
  <c r="AI303" i="4"/>
  <c r="AI260" i="4"/>
  <c r="W260" i="4" s="1"/>
  <c r="AH242" i="4"/>
  <c r="AI309" i="4"/>
  <c r="AI340" i="4"/>
  <c r="AH370" i="4"/>
  <c r="AH340" i="4"/>
  <c r="AH334" i="4"/>
  <c r="AH328" i="4"/>
  <c r="AH309" i="4"/>
  <c r="AH303" i="4"/>
  <c r="AH266" i="4"/>
  <c r="AH260" i="4"/>
  <c r="AI248" i="4"/>
  <c r="AI242" i="4"/>
  <c r="AI640" i="4"/>
  <c r="W640" i="4" s="1"/>
  <c r="AI700" i="4"/>
  <c r="AH700" i="4"/>
  <c r="AC669" i="4"/>
  <c r="AG248" i="4"/>
  <c r="AG16" i="4"/>
  <c r="AG242" i="4"/>
  <c r="AG260" i="4"/>
  <c r="AG272" i="4"/>
  <c r="AF370" i="4"/>
  <c r="AG370" i="4"/>
  <c r="AE370" i="4"/>
  <c r="AG334" i="4"/>
  <c r="AG328" i="4"/>
  <c r="AG309" i="4"/>
  <c r="AG303" i="4"/>
  <c r="AG278" i="4"/>
  <c r="AG266" i="4"/>
  <c r="AF260" i="4"/>
  <c r="AG254" i="4"/>
  <c r="AF254" i="4"/>
  <c r="AH640" i="4"/>
  <c r="AH706" i="4"/>
  <c r="AF248" i="4"/>
  <c r="AH16" i="4"/>
  <c r="AE700" i="4"/>
  <c r="AF242" i="4"/>
  <c r="AF272" i="4"/>
  <c r="AF334" i="4"/>
  <c r="AF328" i="4"/>
  <c r="AF309" i="4"/>
  <c r="AF303" i="4"/>
  <c r="AF278" i="4"/>
  <c r="AF266" i="4"/>
  <c r="AE260" i="4"/>
  <c r="AE254" i="4"/>
  <c r="AG706" i="4"/>
  <c r="AG640" i="4"/>
  <c r="AE248" i="4"/>
  <c r="AD700" i="4"/>
  <c r="AE242" i="4"/>
  <c r="AE272" i="4"/>
  <c r="AE340" i="4"/>
  <c r="AE334" i="4"/>
  <c r="AE328" i="4"/>
  <c r="AE303" i="4"/>
  <c r="AE278" i="4"/>
  <c r="AE266" i="4"/>
  <c r="AD260" i="4"/>
  <c r="AI16" i="4"/>
  <c r="W16" i="4" s="1"/>
  <c r="AF706" i="4"/>
  <c r="AF640" i="4"/>
  <c r="AD248" i="4"/>
  <c r="AD242" i="4"/>
  <c r="AD272" i="4"/>
  <c r="AD340" i="4"/>
  <c r="AD334" i="4"/>
  <c r="AD328" i="4"/>
  <c r="AD309" i="4"/>
  <c r="AD303" i="4"/>
  <c r="AD278" i="4"/>
  <c r="AD266" i="4"/>
  <c r="AC254" i="4"/>
  <c r="AE640" i="4"/>
  <c r="AE706" i="4"/>
  <c r="AC700" i="4"/>
  <c r="AC272" i="4"/>
  <c r="AC340" i="4"/>
  <c r="AC334" i="4"/>
  <c r="AC328" i="4"/>
  <c r="AC309" i="4"/>
  <c r="AC278" i="4"/>
  <c r="AC266" i="4"/>
  <c r="AD706" i="4"/>
  <c r="AD640" i="4"/>
  <c r="AC248" i="4"/>
  <c r="AC242" i="4"/>
  <c r="AC640" i="4"/>
  <c r="AC706" i="4"/>
  <c r="AD717" i="4"/>
  <c r="R717" i="4" s="1"/>
  <c r="Q246" i="4"/>
  <c r="Q247" i="4"/>
  <c r="R247" i="4"/>
  <c r="R246" i="4"/>
  <c r="S247" i="4"/>
  <c r="S246" i="4"/>
  <c r="T246" i="4"/>
  <c r="T247" i="4"/>
  <c r="U247" i="4"/>
  <c r="U246" i="4"/>
  <c r="V246" i="4"/>
  <c r="V247" i="4"/>
  <c r="Q253" i="4"/>
  <c r="Q252" i="4"/>
  <c r="R252" i="4"/>
  <c r="R253" i="4"/>
  <c r="S253" i="4"/>
  <c r="S252" i="4"/>
  <c r="T252" i="4"/>
  <c r="T253" i="4"/>
  <c r="U253" i="4"/>
  <c r="U252" i="4"/>
  <c r="V252" i="4"/>
  <c r="V253" i="4"/>
  <c r="Q258" i="4"/>
  <c r="R258" i="4"/>
  <c r="S258" i="4"/>
  <c r="T258" i="4"/>
  <c r="U258" i="4"/>
  <c r="V258" i="4"/>
  <c r="T259" i="4"/>
  <c r="R259" i="4"/>
  <c r="V259" i="4"/>
  <c r="U259" i="4"/>
  <c r="S259" i="4"/>
  <c r="Q259" i="4"/>
  <c r="Q264" i="4"/>
  <c r="Q265" i="4"/>
  <c r="U265" i="4"/>
  <c r="V264" i="4"/>
  <c r="T265" i="4"/>
  <c r="T264" i="4"/>
  <c r="S265" i="4"/>
  <c r="U264" i="4"/>
  <c r="V265" i="4"/>
  <c r="R265" i="4"/>
  <c r="S264" i="4"/>
  <c r="R264" i="4"/>
  <c r="Q270" i="4"/>
  <c r="Q271" i="4"/>
  <c r="S271" i="4"/>
  <c r="S270" i="4"/>
  <c r="U270" i="4"/>
  <c r="V270" i="4"/>
  <c r="T270" i="4"/>
  <c r="U271" i="4"/>
  <c r="T271" i="4"/>
  <c r="V271" i="4"/>
  <c r="R271" i="4"/>
  <c r="R270" i="4"/>
  <c r="U276" i="4"/>
  <c r="S276" i="4"/>
  <c r="V276" i="4"/>
  <c r="R276" i="4"/>
  <c r="T276" i="4"/>
  <c r="Q276" i="4"/>
  <c r="S282" i="4"/>
  <c r="R282" i="4"/>
  <c r="S283" i="4"/>
  <c r="T282" i="4"/>
  <c r="R283" i="4"/>
  <c r="V283" i="4"/>
  <c r="U283" i="4"/>
  <c r="T283" i="4"/>
  <c r="U282" i="4"/>
  <c r="V282" i="4"/>
  <c r="Q283" i="4"/>
  <c r="Q282" i="4"/>
  <c r="Q705" i="4"/>
  <c r="U705" i="4"/>
  <c r="S705" i="4"/>
  <c r="V705" i="4"/>
  <c r="T705" i="4"/>
  <c r="R705" i="4"/>
  <c r="AF474" i="4" l="1"/>
  <c r="AB257" i="4"/>
  <c r="AB275" i="4"/>
  <c r="AH474" i="4"/>
  <c r="AB349" i="4"/>
  <c r="AE474" i="4"/>
  <c r="AF238" i="4"/>
  <c r="AB311" i="4"/>
  <c r="AE473" i="4"/>
  <c r="AE747" i="4" s="1"/>
  <c r="AB263" i="4"/>
  <c r="AB256" i="4"/>
  <c r="AH473" i="4"/>
  <c r="U343" i="4"/>
  <c r="AG474" i="4"/>
  <c r="AD624" i="4"/>
  <c r="AE624" i="4"/>
  <c r="AC624" i="4"/>
  <c r="AC621" i="4" s="1"/>
  <c r="AB59" i="4"/>
  <c r="AF237" i="4"/>
  <c r="AC747" i="4"/>
  <c r="AB343" i="4"/>
  <c r="AE616" i="4"/>
  <c r="S616" i="4" s="1"/>
  <c r="P61" i="4"/>
  <c r="P76" i="4"/>
  <c r="P66" i="4"/>
  <c r="P64" i="4"/>
  <c r="P106" i="4"/>
  <c r="P108" i="4"/>
  <c r="P72" i="4"/>
  <c r="P70" i="4"/>
  <c r="P96" i="4"/>
  <c r="P94" i="4"/>
  <c r="P90" i="4"/>
  <c r="P88" i="4"/>
  <c r="P84" i="4"/>
  <c r="P82" i="4"/>
  <c r="P78" i="4"/>
  <c r="P100" i="4"/>
  <c r="P102" i="4"/>
  <c r="P58" i="4"/>
  <c r="P73" i="4"/>
  <c r="P71" i="4"/>
  <c r="P67" i="4"/>
  <c r="P65" i="4"/>
  <c r="P107" i="4"/>
  <c r="P109" i="4"/>
  <c r="P97" i="4"/>
  <c r="P95" i="4"/>
  <c r="P91" i="4"/>
  <c r="P89" i="4"/>
  <c r="P85" i="4"/>
  <c r="P83" i="4"/>
  <c r="P79" i="4"/>
  <c r="P101" i="4"/>
  <c r="P103" i="4"/>
  <c r="W212" i="4"/>
  <c r="W501" i="4"/>
  <c r="W634" i="4"/>
  <c r="W68" i="4"/>
  <c r="W437" i="4"/>
  <c r="W465" i="4"/>
  <c r="W725" i="4"/>
  <c r="Q36" i="5" s="1"/>
  <c r="Q34" i="5" s="1"/>
  <c r="D303" i="4"/>
  <c r="W346" i="4"/>
  <c r="W248" i="4"/>
  <c r="W379" i="4"/>
  <c r="W570" i="4"/>
  <c r="AD747" i="4"/>
  <c r="W334" i="4"/>
  <c r="AB35" i="4"/>
  <c r="AB395" i="4"/>
  <c r="W62" i="4"/>
  <c r="AH749" i="4"/>
  <c r="AD749" i="4"/>
  <c r="F747" i="4"/>
  <c r="D68" i="4"/>
  <c r="D92" i="4"/>
  <c r="D382" i="4"/>
  <c r="D501" i="4"/>
  <c r="P53" i="4"/>
  <c r="P55" i="4"/>
  <c r="P709" i="4"/>
  <c r="D334" i="4"/>
  <c r="AB686" i="4"/>
  <c r="W657" i="4"/>
  <c r="AB657" i="4"/>
  <c r="AB501" i="4"/>
  <c r="AB524" i="4"/>
  <c r="W587" i="4"/>
  <c r="AG749" i="4"/>
  <c r="AC749" i="4"/>
  <c r="E749" i="4"/>
  <c r="I749" i="4"/>
  <c r="U754" i="4" s="1"/>
  <c r="W46" i="4"/>
  <c r="AB674" i="4"/>
  <c r="AB610" i="4"/>
  <c r="AB680" i="4"/>
  <c r="W74" i="4"/>
  <c r="W616" i="4"/>
  <c r="W43" i="4"/>
  <c r="W44" i="4"/>
  <c r="Q18" i="5" s="1"/>
  <c r="Q16" i="5" s="1"/>
  <c r="AB490" i="4"/>
  <c r="W724" i="4"/>
  <c r="F18" i="5"/>
  <c r="F16" i="5" s="1"/>
  <c r="H18" i="5"/>
  <c r="H16" i="5" s="1"/>
  <c r="I748" i="4"/>
  <c r="F749" i="4"/>
  <c r="R754" i="4" s="1"/>
  <c r="J749" i="4"/>
  <c r="V754" i="4" s="1"/>
  <c r="D80" i="4"/>
  <c r="D490" i="4"/>
  <c r="D680" i="4"/>
  <c r="D724" i="4"/>
  <c r="J18" i="5"/>
  <c r="J16" i="5" s="1"/>
  <c r="D46" i="4"/>
  <c r="W680" i="4"/>
  <c r="W45" i="4"/>
  <c r="AE749" i="4"/>
  <c r="W490" i="4"/>
  <c r="E747" i="4"/>
  <c r="I18" i="5"/>
  <c r="I16" i="5" s="1"/>
  <c r="G749" i="4"/>
  <c r="S754" i="4" s="1"/>
  <c r="AF194" i="4"/>
  <c r="AB197" i="4"/>
  <c r="AB271" i="4"/>
  <c r="D238" i="4"/>
  <c r="D60" i="4"/>
  <c r="D256" i="4"/>
  <c r="D275" i="4"/>
  <c r="D311" i="4"/>
  <c r="D346" i="4"/>
  <c r="D349" i="4"/>
  <c r="D547" i="4"/>
  <c r="D550" i="4"/>
  <c r="D604" i="4"/>
  <c r="D663" i="4"/>
  <c r="D696" i="4"/>
  <c r="Q672" i="4"/>
  <c r="AB672" i="4"/>
  <c r="AB238" i="4"/>
  <c r="AB60" i="4"/>
  <c r="V286" i="4"/>
  <c r="P286" i="4" s="1"/>
  <c r="AB286" i="4"/>
  <c r="D706" i="4"/>
  <c r="D242" i="4"/>
  <c r="AB248" i="4"/>
  <c r="AB328" i="4"/>
  <c r="AB706" i="4"/>
  <c r="AB242" i="4"/>
  <c r="AB50" i="4"/>
  <c r="AB62" i="4"/>
  <c r="Q567" i="4"/>
  <c r="AB567" i="4"/>
  <c r="Q13" i="4"/>
  <c r="P13" i="4" s="1"/>
  <c r="AB13" i="4"/>
  <c r="Q306" i="4"/>
  <c r="P306" i="4" s="1"/>
  <c r="AB306" i="4"/>
  <c r="AB373" i="4"/>
  <c r="AB482" i="4"/>
  <c r="S550" i="4"/>
  <c r="AB550" i="4"/>
  <c r="S410" i="4"/>
  <c r="P410" i="4" s="1"/>
  <c r="AB410" i="4"/>
  <c r="AB92" i="4"/>
  <c r="AB43" i="4"/>
  <c r="AB45" i="4"/>
  <c r="AB724" i="4"/>
  <c r="D45" i="4"/>
  <c r="D62" i="4"/>
  <c r="D86" i="4"/>
  <c r="D197" i="4"/>
  <c r="W275" i="4"/>
  <c r="D292" i="4"/>
  <c r="D315" i="4"/>
  <c r="D323" i="4"/>
  <c r="D352" i="4"/>
  <c r="D373" i="4"/>
  <c r="D426" i="4"/>
  <c r="D446" i="4"/>
  <c r="D496" i="4"/>
  <c r="D587" i="4"/>
  <c r="D590" i="4"/>
  <c r="D592" i="4"/>
  <c r="D595" i="4"/>
  <c r="D657" i="4"/>
  <c r="D36" i="5"/>
  <c r="D34" i="5" s="1"/>
  <c r="AB104" i="4"/>
  <c r="AC695" i="4"/>
  <c r="AB695" i="4" s="1"/>
  <c r="AB632" i="4"/>
  <c r="D272" i="4"/>
  <c r="AB334" i="4"/>
  <c r="D328" i="4"/>
  <c r="AC16" i="4"/>
  <c r="Q16" i="4" s="1"/>
  <c r="AB19" i="4"/>
  <c r="AD212" i="4"/>
  <c r="AB212" i="4" s="1"/>
  <c r="AB215" i="4"/>
  <c r="Q28" i="4"/>
  <c r="AB68" i="4"/>
  <c r="AB86" i="4"/>
  <c r="AB46" i="4"/>
  <c r="AB726" i="4"/>
  <c r="D281" i="4"/>
  <c r="W292" i="4"/>
  <c r="W323" i="4"/>
  <c r="D364" i="4"/>
  <c r="D395" i="4"/>
  <c r="D407" i="4"/>
  <c r="D410" i="4"/>
  <c r="D448" i="4"/>
  <c r="D510" i="4"/>
  <c r="D530" i="4"/>
  <c r="D28" i="5"/>
  <c r="D25" i="5" s="1"/>
  <c r="D567" i="4"/>
  <c r="D610" i="4"/>
  <c r="AB98" i="4"/>
  <c r="D700" i="4"/>
  <c r="Q573" i="4"/>
  <c r="AB573" i="4"/>
  <c r="D640" i="4"/>
  <c r="D248" i="4"/>
  <c r="AB303" i="4"/>
  <c r="AC237" i="4"/>
  <c r="AB203" i="4"/>
  <c r="AB595" i="4"/>
  <c r="AB25" i="4"/>
  <c r="R435" i="4"/>
  <c r="P435" i="4" s="1"/>
  <c r="AB435" i="4"/>
  <c r="AD237" i="4"/>
  <c r="AB77" i="4"/>
  <c r="S499" i="4"/>
  <c r="AB499" i="4"/>
  <c r="AE519" i="4"/>
  <c r="AB522" i="4"/>
  <c r="AH278" i="4"/>
  <c r="AB281" i="4"/>
  <c r="AF296" i="4"/>
  <c r="AB299" i="4"/>
  <c r="AB358" i="4"/>
  <c r="AB80" i="4"/>
  <c r="AB270" i="4"/>
  <c r="D43" i="4"/>
  <c r="D50" i="4"/>
  <c r="D21" i="5"/>
  <c r="D19" i="5" s="1"/>
  <c r="D203" i="4"/>
  <c r="W281" i="4"/>
  <c r="D296" i="4"/>
  <c r="D299" i="4"/>
  <c r="D388" i="4"/>
  <c r="D419" i="4"/>
  <c r="D437" i="4"/>
  <c r="D439" i="4"/>
  <c r="D465" i="4"/>
  <c r="D468" i="4"/>
  <c r="D499" i="4"/>
  <c r="F28" i="5"/>
  <c r="F25" i="5" s="1"/>
  <c r="D524" i="4"/>
  <c r="R564" i="4"/>
  <c r="E28" i="5"/>
  <c r="E25" i="5" s="1"/>
  <c r="D581" i="4"/>
  <c r="D584" i="4"/>
  <c r="E695" i="4"/>
  <c r="E692" i="4" s="1"/>
  <c r="D637" i="4"/>
  <c r="D674" i="4"/>
  <c r="D726" i="4"/>
  <c r="P393" i="4"/>
  <c r="P20" i="4"/>
  <c r="P14" i="4"/>
  <c r="P216" i="4"/>
  <c r="P204" i="4"/>
  <c r="P157" i="4"/>
  <c r="P300" i="4"/>
  <c r="P293" i="4"/>
  <c r="P277" i="4"/>
  <c r="P326" i="4"/>
  <c r="P324" i="4"/>
  <c r="P597" i="4"/>
  <c r="P594" i="4"/>
  <c r="P591" i="4"/>
  <c r="P589" i="4"/>
  <c r="P585" i="4"/>
  <c r="P583" i="4"/>
  <c r="P580" i="4"/>
  <c r="P578" i="4"/>
  <c r="P574" i="4"/>
  <c r="P569" i="4"/>
  <c r="P566" i="4"/>
  <c r="P562" i="4"/>
  <c r="P612" i="4"/>
  <c r="P689" i="4"/>
  <c r="P685" i="4"/>
  <c r="P683" i="4"/>
  <c r="P679" i="4"/>
  <c r="P677" i="4"/>
  <c r="P671" i="4"/>
  <c r="P667" i="4"/>
  <c r="P665" i="4"/>
  <c r="P661" i="4"/>
  <c r="P659" i="4"/>
  <c r="P655" i="4"/>
  <c r="P702" i="4"/>
  <c r="D694" i="4"/>
  <c r="P615" i="4"/>
  <c r="P642" i="4"/>
  <c r="P638" i="4"/>
  <c r="P636" i="4"/>
  <c r="P633" i="4"/>
  <c r="P691" i="4"/>
  <c r="P666" i="4"/>
  <c r="P648" i="4"/>
  <c r="P721" i="4"/>
  <c r="P719" i="4"/>
  <c r="P704" i="4"/>
  <c r="P252" i="4"/>
  <c r="P551" i="4"/>
  <c r="P549" i="4"/>
  <c r="P546" i="4"/>
  <c r="P606" i="4"/>
  <c r="P596" i="4"/>
  <c r="P586" i="4"/>
  <c r="P575" i="4"/>
  <c r="P572" i="4"/>
  <c r="P568" i="4"/>
  <c r="P563" i="4"/>
  <c r="P561" i="4"/>
  <c r="P555" i="4"/>
  <c r="P620" i="4"/>
  <c r="K27" i="5"/>
  <c r="R27" i="5" s="1"/>
  <c r="P613" i="4"/>
  <c r="P644" i="4"/>
  <c r="P688" i="4"/>
  <c r="P684" i="4"/>
  <c r="P682" i="4"/>
  <c r="P678" i="4"/>
  <c r="P676" i="4"/>
  <c r="P673" i="4"/>
  <c r="P668" i="4"/>
  <c r="P662" i="4"/>
  <c r="P660" i="4"/>
  <c r="P656" i="4"/>
  <c r="P705" i="4"/>
  <c r="P544" i="4"/>
  <c r="P608" i="4"/>
  <c r="P557" i="4"/>
  <c r="P618" i="4"/>
  <c r="P614" i="4"/>
  <c r="P643" i="4"/>
  <c r="P639" i="4"/>
  <c r="P631" i="4"/>
  <c r="P690" i="4"/>
  <c r="P653" i="4"/>
  <c r="P650" i="4"/>
  <c r="K37" i="5"/>
  <c r="R37" i="5" s="1"/>
  <c r="P710" i="4"/>
  <c r="P708" i="4"/>
  <c r="AB663" i="4"/>
  <c r="AB669" i="4"/>
  <c r="AB640" i="4"/>
  <c r="P245" i="4"/>
  <c r="P308" i="4"/>
  <c r="P375" i="4"/>
  <c r="P372" i="4"/>
  <c r="P368" i="4"/>
  <c r="P366" i="4"/>
  <c r="P362" i="4"/>
  <c r="P345" i="4"/>
  <c r="P412" i="4"/>
  <c r="P453" i="4"/>
  <c r="P451" i="4"/>
  <c r="P436" i="4"/>
  <c r="P431" i="4"/>
  <c r="P429" i="4"/>
  <c r="P529" i="4"/>
  <c r="P527" i="4"/>
  <c r="P521" i="4"/>
  <c r="P517" i="4"/>
  <c r="P515" i="4"/>
  <c r="P511" i="4"/>
  <c r="P264" i="4"/>
  <c r="P26" i="4"/>
  <c r="P295" i="4"/>
  <c r="P250" i="4"/>
  <c r="P32" i="4"/>
  <c r="P12" i="4"/>
  <c r="P39" i="4"/>
  <c r="P37" i="4"/>
  <c r="P211" i="4"/>
  <c r="P209" i="4"/>
  <c r="P199" i="4"/>
  <c r="P288" i="4"/>
  <c r="P269" i="4"/>
  <c r="P319" i="4"/>
  <c r="P317" i="4"/>
  <c r="P313" i="4"/>
  <c r="P305" i="4"/>
  <c r="P392" i="4"/>
  <c r="P390" i="4"/>
  <c r="P386" i="4"/>
  <c r="P384" i="4"/>
  <c r="P380" i="4"/>
  <c r="P357" i="4"/>
  <c r="P355" i="4"/>
  <c r="P351" i="4"/>
  <c r="P338" i="4"/>
  <c r="P336" i="4"/>
  <c r="P332" i="4"/>
  <c r="P330" i="4"/>
  <c r="P423" i="4"/>
  <c r="P409" i="4"/>
  <c r="P405" i="4"/>
  <c r="P400" i="4"/>
  <c r="P398" i="4"/>
  <c r="P470" i="4"/>
  <c r="P445" i="4"/>
  <c r="P441" i="4"/>
  <c r="P534" i="4"/>
  <c r="P509" i="4"/>
  <c r="P505" i="4"/>
  <c r="P503" i="4"/>
  <c r="P500" i="4"/>
  <c r="P498" i="4"/>
  <c r="P494" i="4"/>
  <c r="P492" i="4"/>
  <c r="P489" i="4"/>
  <c r="P487" i="4"/>
  <c r="P483" i="4"/>
  <c r="P30" i="4"/>
  <c r="P24" i="4"/>
  <c r="P18" i="4"/>
  <c r="P196" i="4"/>
  <c r="P259" i="4"/>
  <c r="P283" i="4"/>
  <c r="P253" i="4"/>
  <c r="P247" i="4"/>
  <c r="P27" i="4"/>
  <c r="P21" i="4"/>
  <c r="P15" i="4"/>
  <c r="P52" i="4"/>
  <c r="P54" i="4"/>
  <c r="P217" i="4"/>
  <c r="P205" i="4"/>
  <c r="P163" i="4"/>
  <c r="P160" i="4"/>
  <c r="P301" i="4"/>
  <c r="P298" i="4"/>
  <c r="P294" i="4"/>
  <c r="P280" i="4"/>
  <c r="P262" i="4"/>
  <c r="P251" i="4"/>
  <c r="P244" i="4"/>
  <c r="P325" i="4"/>
  <c r="P312" i="4"/>
  <c r="P307" i="4"/>
  <c r="P378" i="4"/>
  <c r="P374" i="4"/>
  <c r="P369" i="4"/>
  <c r="P367" i="4"/>
  <c r="P363" i="4"/>
  <c r="P361" i="4"/>
  <c r="P348" i="4"/>
  <c r="P344" i="4"/>
  <c r="P421" i="4"/>
  <c r="P411" i="4"/>
  <c r="P467" i="4"/>
  <c r="P452" i="4"/>
  <c r="P450" i="4"/>
  <c r="P447" i="4"/>
  <c r="P430" i="4"/>
  <c r="P532" i="4"/>
  <c r="P528" i="4"/>
  <c r="P526" i="4"/>
  <c r="P523" i="4"/>
  <c r="P518" i="4"/>
  <c r="P512" i="4"/>
  <c r="P481" i="4"/>
  <c r="P258" i="4"/>
  <c r="P246" i="4"/>
  <c r="P154" i="4"/>
  <c r="P282" i="4"/>
  <c r="P276" i="4"/>
  <c r="P265" i="4"/>
  <c r="P33" i="4"/>
  <c r="P40" i="4"/>
  <c r="P38" i="4"/>
  <c r="P214" i="4"/>
  <c r="P210" i="4"/>
  <c r="P208" i="4"/>
  <c r="P202" i="4"/>
  <c r="P198" i="4"/>
  <c r="P289" i="4"/>
  <c r="P274" i="4"/>
  <c r="P268" i="4"/>
  <c r="P320" i="4"/>
  <c r="P318" i="4"/>
  <c r="P314" i="4"/>
  <c r="P391" i="4"/>
  <c r="P387" i="4"/>
  <c r="P385" i="4"/>
  <c r="P381" i="4"/>
  <c r="P360" i="4"/>
  <c r="P356" i="4"/>
  <c r="P354" i="4"/>
  <c r="P350" i="4"/>
  <c r="P339" i="4"/>
  <c r="P337" i="4"/>
  <c r="P333" i="4"/>
  <c r="P331" i="4"/>
  <c r="P424" i="4"/>
  <c r="P406" i="4"/>
  <c r="P403" i="4"/>
  <c r="P399" i="4"/>
  <c r="P397" i="4"/>
  <c r="P469" i="4"/>
  <c r="P442" i="4"/>
  <c r="P440" i="4"/>
  <c r="P506" i="4"/>
  <c r="P504" i="4"/>
  <c r="P495" i="4"/>
  <c r="P493" i="4"/>
  <c r="P484" i="4"/>
  <c r="W513" i="4"/>
  <c r="W496" i="4"/>
  <c r="W448" i="4"/>
  <c r="AB448" i="4"/>
  <c r="AB388" i="4"/>
  <c r="W388" i="4"/>
  <c r="AB382" i="4"/>
  <c r="W382" i="4"/>
  <c r="W370" i="4"/>
  <c r="AB364" i="4"/>
  <c r="W364" i="4"/>
  <c r="AB352" i="4"/>
  <c r="W352" i="4"/>
  <c r="W315" i="4"/>
  <c r="AB315" i="4"/>
  <c r="W194" i="4"/>
  <c r="W152" i="4"/>
  <c r="V22" i="4"/>
  <c r="D558" i="4"/>
  <c r="AD22" i="4"/>
  <c r="D576" i="4"/>
  <c r="E24" i="5"/>
  <c r="E22" i="5" s="1"/>
  <c r="T475" i="4"/>
  <c r="AG616" i="4"/>
  <c r="U616" i="4" s="1"/>
  <c r="R573" i="4"/>
  <c r="S595" i="4"/>
  <c r="V275" i="4"/>
  <c r="S510" i="4"/>
  <c r="S74" i="4"/>
  <c r="T724" i="4"/>
  <c r="V364" i="4"/>
  <c r="AF152" i="4"/>
  <c r="AB152" i="4" s="1"/>
  <c r="AC646" i="4"/>
  <c r="Q646" i="4" s="1"/>
  <c r="AD646" i="4"/>
  <c r="R646" i="4" s="1"/>
  <c r="AG592" i="4"/>
  <c r="U592" i="4" s="1"/>
  <c r="S490" i="4"/>
  <c r="S700" i="4"/>
  <c r="AE592" i="4"/>
  <c r="S592" i="4" s="1"/>
  <c r="AI629" i="4"/>
  <c r="W629" i="4" s="1"/>
  <c r="AE496" i="4"/>
  <c r="S496" i="4" s="1"/>
  <c r="AH621" i="4"/>
  <c r="W443" i="4"/>
  <c r="U474" i="4"/>
  <c r="O24" i="5" s="1"/>
  <c r="O22" i="5" s="1"/>
  <c r="V292" i="4"/>
  <c r="AC570" i="4"/>
  <c r="V287" i="4"/>
  <c r="P287" i="4" s="1"/>
  <c r="D284" i="4"/>
  <c r="AH272" i="4"/>
  <c r="V272" i="4" s="1"/>
  <c r="R567" i="4"/>
  <c r="D74" i="4"/>
  <c r="D401" i="4"/>
  <c r="AC564" i="4"/>
  <c r="AE564" i="4"/>
  <c r="S564" i="4" s="1"/>
  <c r="AD570" i="4"/>
  <c r="R570" i="4" s="1"/>
  <c r="AG340" i="4"/>
  <c r="U346" i="4"/>
  <c r="W426" i="4"/>
  <c r="U674" i="4"/>
  <c r="R490" i="4"/>
  <c r="Q651" i="4"/>
  <c r="R290" i="4"/>
  <c r="T388" i="4"/>
  <c r="R401" i="4"/>
  <c r="V395" i="4"/>
  <c r="R395" i="4"/>
  <c r="T407" i="4"/>
  <c r="R524" i="4"/>
  <c r="T558" i="4"/>
  <c r="T610" i="4"/>
  <c r="V663" i="4"/>
  <c r="R663" i="4"/>
  <c r="R623" i="4"/>
  <c r="V92" i="4"/>
  <c r="R92" i="4"/>
  <c r="V490" i="4"/>
  <c r="V558" i="4"/>
  <c r="T254" i="4"/>
  <c r="U321" i="4"/>
  <c r="U86" i="4"/>
  <c r="U530" i="4"/>
  <c r="S236" i="4"/>
  <c r="S80" i="4"/>
  <c r="V309" i="4"/>
  <c r="P33" i="5"/>
  <c r="P15" i="5" s="1"/>
  <c r="W15" i="5" s="1"/>
  <c r="R530" i="4"/>
  <c r="T625" i="4"/>
  <c r="T501" i="4"/>
  <c r="R542" i="4"/>
  <c r="Q625" i="4"/>
  <c r="S432" i="4"/>
  <c r="S321" i="4"/>
  <c r="S284" i="4"/>
  <c r="U519" i="4"/>
  <c r="R581" i="4"/>
  <c r="Q437" i="4"/>
  <c r="S674" i="4"/>
  <c r="R507" i="4"/>
  <c r="U524" i="4"/>
  <c r="R558" i="4"/>
  <c r="V604" i="4"/>
  <c r="Q501" i="4"/>
  <c r="Q524" i="4"/>
  <c r="Q604" i="4"/>
  <c r="V419" i="4"/>
  <c r="T581" i="4"/>
  <c r="S50" i="4"/>
  <c r="U62" i="4"/>
  <c r="V212" i="4"/>
  <c r="T623" i="4"/>
  <c r="D158" i="4"/>
  <c r="R43" i="4"/>
  <c r="O33" i="5"/>
  <c r="O15" i="5" s="1"/>
  <c r="V15" i="5" s="1"/>
  <c r="T576" i="4"/>
  <c r="Q663" i="4"/>
  <c r="Q680" i="4"/>
  <c r="F34" i="5"/>
  <c r="U640" i="4"/>
  <c r="U266" i="4"/>
  <c r="V346" i="4"/>
  <c r="V401" i="4"/>
  <c r="Q443" i="4"/>
  <c r="Q448" i="4"/>
  <c r="R473" i="4"/>
  <c r="S98" i="4"/>
  <c r="V725" i="4"/>
  <c r="Q725" i="4"/>
  <c r="K36" i="5" s="1"/>
  <c r="U242" i="4"/>
  <c r="Q33" i="5"/>
  <c r="X33" i="5" s="1"/>
  <c r="L33" i="5"/>
  <c r="L15" i="5" s="1"/>
  <c r="S15" i="5" s="1"/>
  <c r="T98" i="4"/>
  <c r="U686" i="4"/>
  <c r="V694" i="4"/>
  <c r="R694" i="4"/>
  <c r="V629" i="4"/>
  <c r="V651" i="4"/>
  <c r="S696" i="4"/>
  <c r="T680" i="4"/>
  <c r="Q706" i="4"/>
  <c r="Q334" i="4"/>
  <c r="R553" i="4"/>
  <c r="S200" i="4"/>
  <c r="R448" i="4"/>
  <c r="R260" i="4"/>
  <c r="S340" i="4"/>
  <c r="T303" i="4"/>
  <c r="U587" i="4"/>
  <c r="Q473" i="4"/>
  <c r="S242" i="4"/>
  <c r="Q485" i="4"/>
  <c r="Q581" i="4"/>
  <c r="V576" i="4"/>
  <c r="Q558" i="4"/>
  <c r="R519" i="4"/>
  <c r="S524" i="4"/>
  <c r="T37" i="5"/>
  <c r="Q303" i="4"/>
  <c r="Q340" i="4"/>
  <c r="U278" i="4"/>
  <c r="Q50" i="4"/>
  <c r="J24" i="5"/>
  <c r="J22" i="5" s="1"/>
  <c r="S370" i="4"/>
  <c r="AD379" i="4"/>
  <c r="AD474" i="4" s="1"/>
  <c r="T68" i="4"/>
  <c r="X27" i="5"/>
  <c r="T27" i="5"/>
  <c r="K33" i="5"/>
  <c r="K15" i="5" s="1"/>
  <c r="S254" i="4"/>
  <c r="R340" i="4"/>
  <c r="Q496" i="4"/>
  <c r="Q407" i="4"/>
  <c r="U448" i="4"/>
  <c r="S328" i="4"/>
  <c r="U334" i="4"/>
  <c r="X32" i="5"/>
  <c r="Q669" i="4"/>
  <c r="T657" i="4"/>
  <c r="S669" i="4"/>
  <c r="U663" i="4"/>
  <c r="T674" i="4"/>
  <c r="S634" i="4"/>
  <c r="U680" i="4"/>
  <c r="R45" i="4"/>
  <c r="G41" i="4"/>
  <c r="Q236" i="4"/>
  <c r="T236" i="4"/>
  <c r="AE234" i="4"/>
  <c r="R104" i="4"/>
  <c r="V104" i="4"/>
  <c r="U238" i="4"/>
  <c r="T200" i="4"/>
  <c r="Q62" i="4"/>
  <c r="V236" i="4"/>
  <c r="V152" i="4"/>
  <c r="M33" i="5"/>
  <c r="M15" i="5" s="1"/>
  <c r="T15" i="5" s="1"/>
  <c r="AI376" i="4"/>
  <c r="Q401" i="4"/>
  <c r="V10" i="4"/>
  <c r="V28" i="4"/>
  <c r="V352" i="4"/>
  <c r="R352" i="4"/>
  <c r="S388" i="4"/>
  <c r="U432" i="4"/>
  <c r="U443" i="4"/>
  <c r="V465" i="4"/>
  <c r="R616" i="4"/>
  <c r="V625" i="4"/>
  <c r="R625" i="4"/>
  <c r="U358" i="4"/>
  <c r="S382" i="4"/>
  <c r="T426" i="4"/>
  <c r="U558" i="4"/>
  <c r="Q610" i="4"/>
  <c r="V581" i="4"/>
  <c r="T50" i="4"/>
  <c r="V62" i="4"/>
  <c r="R194" i="4"/>
  <c r="T395" i="4"/>
  <c r="V407" i="4"/>
  <c r="S419" i="4"/>
  <c r="S501" i="4"/>
  <c r="U45" i="4"/>
  <c r="T640" i="4"/>
  <c r="T328" i="4"/>
  <c r="Q513" i="4"/>
  <c r="Q542" i="4"/>
  <c r="T74" i="4"/>
  <c r="Q724" i="4"/>
  <c r="AH722" i="4"/>
  <c r="V724" i="4"/>
  <c r="X37" i="5"/>
  <c r="W700" i="4"/>
  <c r="R725" i="4"/>
  <c r="L36" i="5" s="1"/>
  <c r="L34" i="5" s="1"/>
  <c r="I34" i="5"/>
  <c r="W37" i="5"/>
  <c r="V726" i="4"/>
  <c r="S725" i="4"/>
  <c r="M36" i="5" s="1"/>
  <c r="T36" i="5" s="1"/>
  <c r="R726" i="4"/>
  <c r="S37" i="5"/>
  <c r="E34" i="5"/>
  <c r="V706" i="4"/>
  <c r="S706" i="4"/>
  <c r="V68" i="4"/>
  <c r="R68" i="4"/>
  <c r="U200" i="4"/>
  <c r="K234" i="4"/>
  <c r="S212" i="4"/>
  <c r="S46" i="4"/>
  <c r="V45" i="4"/>
  <c r="U44" i="4"/>
  <c r="O18" i="5" s="1"/>
  <c r="T35" i="4"/>
  <c r="T46" i="4"/>
  <c r="U16" i="4"/>
  <c r="Q657" i="4"/>
  <c r="T634" i="4"/>
  <c r="V680" i="4"/>
  <c r="R680" i="4"/>
  <c r="U634" i="4"/>
  <c r="T32" i="5"/>
  <c r="W32" i="5"/>
  <c r="Q21" i="5"/>
  <c r="Q19" i="5" s="1"/>
  <c r="V44" i="4"/>
  <c r="U272" i="4"/>
  <c r="Q266" i="4"/>
  <c r="R242" i="4"/>
  <c r="R334" i="4"/>
  <c r="U370" i="4"/>
  <c r="Q479" i="4"/>
  <c r="Q507" i="4"/>
  <c r="Q576" i="4"/>
  <c r="Q395" i="4"/>
  <c r="U496" i="4"/>
  <c r="U570" i="4"/>
  <c r="T315" i="4"/>
  <c r="U376" i="4"/>
  <c r="T604" i="4"/>
  <c r="V610" i="4"/>
  <c r="V43" i="4"/>
  <c r="R321" i="4"/>
  <c r="Q640" i="4"/>
  <c r="AE158" i="4"/>
  <c r="S278" i="4"/>
  <c r="T260" i="4"/>
  <c r="T248" i="4"/>
  <c r="T419" i="4"/>
  <c r="Q432" i="4"/>
  <c r="Q321" i="4"/>
  <c r="Q364" i="4"/>
  <c r="R382" i="4"/>
  <c r="T437" i="4"/>
  <c r="U479" i="4"/>
  <c r="Q352" i="4"/>
  <c r="U706" i="4"/>
  <c r="Q328" i="4"/>
  <c r="Q475" i="4"/>
  <c r="Q700" i="4"/>
  <c r="R475" i="4"/>
  <c r="R248" i="4"/>
  <c r="V242" i="4"/>
  <c r="Q587" i="4"/>
  <c r="R373" i="4"/>
  <c r="S25" i="4"/>
  <c r="AE44" i="4"/>
  <c r="U632" i="4"/>
  <c r="U695" i="4"/>
  <c r="O31" i="5" s="1"/>
  <c r="R482" i="4"/>
  <c r="S533" i="4"/>
  <c r="AE530" i="4"/>
  <c r="S530" i="4" s="1"/>
  <c r="S404" i="4"/>
  <c r="P404" i="4" s="1"/>
  <c r="AE401" i="4"/>
  <c r="AB401" i="4" s="1"/>
  <c r="V499" i="4"/>
  <c r="AH496" i="4"/>
  <c r="V496" i="4" s="1"/>
  <c r="T550" i="4"/>
  <c r="AF547" i="4"/>
  <c r="T547" i="4" s="1"/>
  <c r="AI576" i="4"/>
  <c r="W576" i="4" s="1"/>
  <c r="F695" i="4"/>
  <c r="E31" i="5" s="1"/>
  <c r="E29" i="5" s="1"/>
  <c r="U328" i="4"/>
  <c r="AI254" i="4"/>
  <c r="AF621" i="4"/>
  <c r="Q19" i="4"/>
  <c r="S482" i="4"/>
  <c r="AE479" i="4"/>
  <c r="S479" i="4" s="1"/>
  <c r="AE547" i="4"/>
  <c r="T156" i="4"/>
  <c r="P156" i="4" s="1"/>
  <c r="V281" i="4"/>
  <c r="T311" i="4"/>
  <c r="AF747" i="4"/>
  <c r="AG747" i="4"/>
  <c r="T499" i="4"/>
  <c r="AF496" i="4"/>
  <c r="T496" i="4" s="1"/>
  <c r="U579" i="4"/>
  <c r="AG576" i="4"/>
  <c r="S632" i="4"/>
  <c r="AE629" i="4"/>
  <c r="G24" i="5"/>
  <c r="S488" i="4"/>
  <c r="AE485" i="4"/>
  <c r="S485" i="4" s="1"/>
  <c r="T60" i="4"/>
  <c r="AF340" i="4"/>
  <c r="V434" i="4"/>
  <c r="P434" i="4" s="1"/>
  <c r="AH432" i="4"/>
  <c r="V432" i="4" s="1"/>
  <c r="V595" i="4"/>
  <c r="AH592" i="4"/>
  <c r="V592" i="4" s="1"/>
  <c r="E44" i="4"/>
  <c r="AD44" i="4"/>
  <c r="R31" i="4"/>
  <c r="P31" i="4" s="1"/>
  <c r="AI278" i="4"/>
  <c r="V573" i="4"/>
  <c r="AH570" i="4"/>
  <c r="V570" i="4" s="1"/>
  <c r="AH56" i="4"/>
  <c r="U303" i="4"/>
  <c r="AF16" i="4"/>
  <c r="T16" i="4" s="1"/>
  <c r="AD28" i="4"/>
  <c r="R28" i="4" s="1"/>
  <c r="AE407" i="4"/>
  <c r="AB407" i="4" s="1"/>
  <c r="AI284" i="4"/>
  <c r="AI747" i="4"/>
  <c r="Q595" i="4"/>
  <c r="AC592" i="4"/>
  <c r="AD10" i="4"/>
  <c r="AB10" i="4" s="1"/>
  <c r="AD432" i="4"/>
  <c r="R432" i="4" s="1"/>
  <c r="AD74" i="4"/>
  <c r="AB74" i="4" s="1"/>
  <c r="AE22" i="4"/>
  <c r="S22" i="4" s="1"/>
  <c r="AG629" i="4"/>
  <c r="U629" i="4" s="1"/>
  <c r="AH646" i="4"/>
  <c r="AD479" i="4"/>
  <c r="AE581" i="4"/>
  <c r="AE507" i="4"/>
  <c r="AF56" i="4"/>
  <c r="T197" i="4"/>
  <c r="AI419" i="4"/>
  <c r="W419" i="4" s="1"/>
  <c r="T516" i="4"/>
  <c r="AF513" i="4"/>
  <c r="T513" i="4" s="1"/>
  <c r="V550" i="4"/>
  <c r="AH547" i="4"/>
  <c r="V547" i="4" s="1"/>
  <c r="AG553" i="4"/>
  <c r="AF564" i="4"/>
  <c r="T564" i="4" s="1"/>
  <c r="U584" i="4"/>
  <c r="AG581" i="4"/>
  <c r="AF587" i="4"/>
  <c r="T587" i="4" s="1"/>
  <c r="F44" i="4"/>
  <c r="V200" i="4"/>
  <c r="W27" i="5"/>
  <c r="U32" i="5"/>
  <c r="U98" i="4"/>
  <c r="AI234" i="4"/>
  <c r="S238" i="4"/>
  <c r="S686" i="4"/>
  <c r="U717" i="4"/>
  <c r="S619" i="4"/>
  <c r="P619" i="4" s="1"/>
  <c r="R724" i="4"/>
  <c r="R50" i="4"/>
  <c r="V50" i="4"/>
  <c r="U74" i="4"/>
  <c r="S86" i="4"/>
  <c r="T92" i="4"/>
  <c r="Q152" i="4"/>
  <c r="U212" i="4"/>
  <c r="R315" i="4"/>
  <c r="Q346" i="4"/>
  <c r="U352" i="4"/>
  <c r="S376" i="4"/>
  <c r="V426" i="4"/>
  <c r="S625" i="4"/>
  <c r="AC722" i="4"/>
  <c r="V370" i="4"/>
  <c r="S623" i="4"/>
  <c r="AH290" i="4"/>
  <c r="V290" i="4" s="1"/>
  <c r="T299" i="4"/>
  <c r="T343" i="4"/>
  <c r="AH513" i="4"/>
  <c r="V513" i="4" s="1"/>
  <c r="V545" i="4"/>
  <c r="T579" i="4"/>
  <c r="T584" i="4"/>
  <c r="U197" i="4"/>
  <c r="S92" i="4"/>
  <c r="U388" i="4"/>
  <c r="S443" i="4"/>
  <c r="V448" i="4"/>
  <c r="W542" i="4"/>
  <c r="R587" i="4"/>
  <c r="S651" i="4"/>
  <c r="U657" i="4"/>
  <c r="U669" i="4"/>
  <c r="AG41" i="4"/>
  <c r="S16" i="4"/>
  <c r="F24" i="5"/>
  <c r="F22" i="5" s="1"/>
  <c r="K695" i="4"/>
  <c r="W695" i="4" s="1"/>
  <c r="H725" i="4"/>
  <c r="G36" i="5" s="1"/>
  <c r="V422" i="4"/>
  <c r="P422" i="4" s="1"/>
  <c r="N37" i="5"/>
  <c r="U501" i="4"/>
  <c r="V299" i="4"/>
  <c r="Q98" i="4"/>
  <c r="J21" i="5"/>
  <c r="J19" i="5" s="1"/>
  <c r="Q206" i="4"/>
  <c r="P206" i="4" s="1"/>
  <c r="R236" i="4"/>
  <c r="G13" i="5"/>
  <c r="U13" i="5" s="1"/>
  <c r="I24" i="5"/>
  <c r="I22" i="5" s="1"/>
  <c r="Q530" i="4"/>
  <c r="V379" i="4"/>
  <c r="AH376" i="4"/>
  <c r="AD158" i="4"/>
  <c r="U35" i="4"/>
  <c r="S56" i="4"/>
  <c r="U284" i="4"/>
  <c r="U296" i="4"/>
  <c r="T364" i="4"/>
  <c r="S663" i="4"/>
  <c r="T45" i="4"/>
  <c r="Q490" i="4"/>
  <c r="J15" i="5"/>
  <c r="V260" i="4"/>
  <c r="R200" i="4"/>
  <c r="V315" i="4"/>
  <c r="R485" i="4"/>
  <c r="J722" i="4"/>
  <c r="F722" i="4"/>
  <c r="S475" i="4"/>
  <c r="S303" i="4"/>
  <c r="R700" i="4"/>
  <c r="T278" i="4"/>
  <c r="R309" i="4"/>
  <c r="V303" i="4"/>
  <c r="V266" i="4"/>
  <c r="V328" i="4"/>
  <c r="Q35" i="4"/>
  <c r="V524" i="4"/>
  <c r="Q272" i="4"/>
  <c r="V640" i="4"/>
  <c r="V334" i="4"/>
  <c r="Q284" i="4"/>
  <c r="U651" i="4"/>
  <c r="V657" i="4"/>
  <c r="R657" i="4"/>
  <c r="S724" i="4"/>
  <c r="T28" i="4"/>
  <c r="S45" i="4"/>
  <c r="R56" i="4"/>
  <c r="T43" i="4"/>
  <c r="AG722" i="4"/>
  <c r="H41" i="4"/>
  <c r="R62" i="4"/>
  <c r="T401" i="4"/>
  <c r="T726" i="4"/>
  <c r="S248" i="4"/>
  <c r="T334" i="4"/>
  <c r="S272" i="4"/>
  <c r="Q86" i="4"/>
  <c r="V382" i="4"/>
  <c r="S604" i="4"/>
  <c r="U610" i="4"/>
  <c r="T13" i="5"/>
  <c r="AI692" i="4"/>
  <c r="Q56" i="4"/>
  <c r="T80" i="4"/>
  <c r="S352" i="4"/>
  <c r="R426" i="4"/>
  <c r="R465" i="4"/>
  <c r="V507" i="4"/>
  <c r="S542" i="4"/>
  <c r="U254" i="4"/>
  <c r="Q254" i="4"/>
  <c r="R238" i="4"/>
  <c r="R162" i="4"/>
  <c r="P162" i="4" s="1"/>
  <c r="S10" i="4"/>
  <c r="V358" i="4"/>
  <c r="T530" i="4"/>
  <c r="S68" i="4"/>
  <c r="T284" i="4"/>
  <c r="S296" i="4"/>
  <c r="R443" i="4"/>
  <c r="V519" i="4"/>
  <c r="R576" i="4"/>
  <c r="S717" i="4"/>
  <c r="T242" i="4"/>
  <c r="Q248" i="4"/>
  <c r="R266" i="4"/>
  <c r="R328" i="4"/>
  <c r="T706" i="4"/>
  <c r="S266" i="4"/>
  <c r="Q309" i="4"/>
  <c r="S260" i="4"/>
  <c r="T309" i="4"/>
  <c r="T272" i="4"/>
  <c r="U260" i="4"/>
  <c r="U475" i="4"/>
  <c r="V700" i="4"/>
  <c r="Q519" i="4"/>
  <c r="Q547" i="4"/>
  <c r="U419" i="4"/>
  <c r="U50" i="4"/>
  <c r="W56" i="4"/>
  <c r="T382" i="4"/>
  <c r="U395" i="4"/>
  <c r="R407" i="4"/>
  <c r="V437" i="4"/>
  <c r="I41" i="4"/>
  <c r="J41" i="4"/>
  <c r="U56" i="4"/>
  <c r="T62" i="4"/>
  <c r="Q68" i="4"/>
  <c r="T86" i="4"/>
  <c r="Q92" i="4"/>
  <c r="T158" i="4"/>
  <c r="Q290" i="4"/>
  <c r="U290" i="4"/>
  <c r="Q296" i="4"/>
  <c r="S315" i="4"/>
  <c r="T376" i="4"/>
  <c r="U382" i="4"/>
  <c r="S395" i="4"/>
  <c r="W395" i="4"/>
  <c r="U407" i="4"/>
  <c r="R419" i="4"/>
  <c r="R437" i="4"/>
  <c r="R501" i="4"/>
  <c r="V501" i="4"/>
  <c r="R604" i="4"/>
  <c r="R634" i="4"/>
  <c r="V634" i="4"/>
  <c r="J692" i="4"/>
  <c r="Q717" i="4"/>
  <c r="V717" i="4"/>
  <c r="R98" i="4"/>
  <c r="V98" i="4"/>
  <c r="Q553" i="4"/>
  <c r="V542" i="4"/>
  <c r="U28" i="4"/>
  <c r="V80" i="4"/>
  <c r="U426" i="4"/>
  <c r="U437" i="4"/>
  <c r="S448" i="4"/>
  <c r="V479" i="4"/>
  <c r="W610" i="4"/>
  <c r="S610" i="4"/>
  <c r="U43" i="4"/>
  <c r="T696" i="4"/>
  <c r="S28" i="4"/>
  <c r="R610" i="4"/>
  <c r="AI266" i="4"/>
  <c r="Q43" i="4"/>
  <c r="R46" i="4"/>
  <c r="Q45" i="4"/>
  <c r="V623" i="4"/>
  <c r="V46" i="4"/>
  <c r="AH41" i="4"/>
  <c r="E722" i="4"/>
  <c r="U726" i="4"/>
  <c r="U700" i="4"/>
  <c r="R303" i="4"/>
  <c r="S640" i="4"/>
  <c r="D370" i="4"/>
  <c r="Q373" i="4"/>
  <c r="Q623" i="4"/>
  <c r="U694" i="4"/>
  <c r="H36" i="5"/>
  <c r="H34" i="5" s="1"/>
  <c r="U725" i="4"/>
  <c r="O36" i="5" s="1"/>
  <c r="O34" i="5" s="1"/>
  <c r="I722" i="4"/>
  <c r="R706" i="4"/>
  <c r="S334" i="4"/>
  <c r="Q212" i="4"/>
  <c r="S62" i="4"/>
  <c r="U92" i="4"/>
  <c r="R152" i="4"/>
  <c r="T266" i="4"/>
  <c r="K41" i="4"/>
  <c r="R346" i="4"/>
  <c r="Q419" i="4"/>
  <c r="T321" i="4"/>
  <c r="U364" i="4"/>
  <c r="U465" i="4"/>
  <c r="W13" i="5"/>
  <c r="V475" i="4"/>
  <c r="Q194" i="4"/>
  <c r="Q616" i="4"/>
  <c r="V296" i="4"/>
  <c r="V35" i="4"/>
  <c r="R35" i="4"/>
  <c r="U68" i="4"/>
  <c r="R284" i="4"/>
  <c r="V388" i="4"/>
  <c r="AI41" i="4"/>
  <c r="W41" i="4" s="1"/>
  <c r="U46" i="4"/>
  <c r="Q46" i="4"/>
  <c r="S35" i="4"/>
  <c r="R669" i="4"/>
  <c r="V16" i="4"/>
  <c r="W328" i="4"/>
  <c r="Q465" i="4"/>
  <c r="S358" i="4"/>
  <c r="V86" i="4"/>
  <c r="U152" i="4"/>
  <c r="Q358" i="4"/>
  <c r="R651" i="4"/>
  <c r="R272" i="4"/>
  <c r="U309" i="4"/>
  <c r="Q426" i="4"/>
  <c r="W10" i="4"/>
  <c r="Q694" i="4"/>
  <c r="R696" i="4"/>
  <c r="G722" i="4"/>
  <c r="K722" i="4"/>
  <c r="Q10" i="4"/>
  <c r="Q674" i="4"/>
  <c r="V158" i="4"/>
  <c r="Q80" i="4"/>
  <c r="R358" i="4"/>
  <c r="R364" i="4"/>
  <c r="Q388" i="4"/>
  <c r="S694" i="4"/>
  <c r="U724" i="4"/>
  <c r="AI722" i="4"/>
  <c r="S726" i="4"/>
  <c r="AE722" i="4"/>
  <c r="S194" i="4"/>
  <c r="W242" i="4"/>
  <c r="S290" i="4"/>
  <c r="T352" i="4"/>
  <c r="S364" i="4"/>
  <c r="L13" i="5"/>
  <c r="S13" i="5" s="1"/>
  <c r="S32" i="5"/>
  <c r="V74" i="4"/>
  <c r="Q382" i="4"/>
  <c r="R86" i="4"/>
  <c r="U604" i="4"/>
  <c r="R370" i="4"/>
  <c r="W303" i="4"/>
  <c r="Q242" i="4"/>
  <c r="U248" i="4"/>
  <c r="AC379" i="4"/>
  <c r="AC474" i="4" s="1"/>
  <c r="AC370" i="4"/>
  <c r="AB370" i="4" s="1"/>
  <c r="T212" i="4"/>
  <c r="T686" i="4"/>
  <c r="T663" i="4"/>
  <c r="T346" i="4"/>
  <c r="Q726" i="4"/>
  <c r="W50" i="4"/>
  <c r="U80" i="4"/>
  <c r="G18" i="5"/>
  <c r="G16" i="5" s="1"/>
  <c r="AH748" i="4"/>
  <c r="R296" i="4"/>
  <c r="U315" i="4"/>
  <c r="U623" i="4"/>
  <c r="T290" i="4"/>
  <c r="V248" i="4"/>
  <c r="R640" i="4"/>
  <c r="Q278" i="4"/>
  <c r="AD722" i="4"/>
  <c r="T10" i="4"/>
  <c r="Q74" i="4"/>
  <c r="T432" i="4"/>
  <c r="T465" i="4"/>
  <c r="R513" i="4"/>
  <c r="T524" i="4"/>
  <c r="R547" i="4"/>
  <c r="U625" i="4"/>
  <c r="T490" i="4"/>
  <c r="Q238" i="4"/>
  <c r="Q686" i="4"/>
  <c r="R80" i="4"/>
  <c r="R388" i="4"/>
  <c r="T448" i="4"/>
  <c r="V616" i="4"/>
  <c r="S657" i="4"/>
  <c r="V696" i="4"/>
  <c r="S43" i="4"/>
  <c r="V669" i="4"/>
  <c r="V674" i="4"/>
  <c r="S680" i="4"/>
  <c r="I692" i="4"/>
  <c r="I234" i="4"/>
  <c r="U236" i="4"/>
  <c r="T104" i="4"/>
  <c r="S311" i="4"/>
  <c r="AE309" i="4"/>
  <c r="AB309" i="4" s="1"/>
  <c r="T669" i="4"/>
  <c r="T694" i="4"/>
  <c r="R278" i="4"/>
  <c r="Q637" i="4"/>
  <c r="P637" i="4" s="1"/>
  <c r="AC634" i="4"/>
  <c r="AB634" i="4" s="1"/>
  <c r="Q25" i="4"/>
  <c r="AC22" i="4"/>
  <c r="R257" i="4"/>
  <c r="P257" i="4" s="1"/>
  <c r="AD254" i="4"/>
  <c r="T703" i="4"/>
  <c r="P703" i="4" s="1"/>
  <c r="AF700" i="4"/>
  <c r="AB700" i="4" s="1"/>
  <c r="AF725" i="4"/>
  <c r="AB725" i="4" s="1"/>
  <c r="S468" i="4"/>
  <c r="P468" i="4" s="1"/>
  <c r="AE465" i="4"/>
  <c r="AB465" i="4" s="1"/>
  <c r="AI290" i="4"/>
  <c r="S439" i="4"/>
  <c r="P439" i="4" s="1"/>
  <c r="AE437" i="4"/>
  <c r="AB437" i="4" s="1"/>
  <c r="T482" i="4"/>
  <c r="AF479" i="4"/>
  <c r="T510" i="4"/>
  <c r="AF507" i="4"/>
  <c r="U696" i="4"/>
  <c r="Q696" i="4"/>
  <c r="U401" i="4"/>
  <c r="T443" i="4"/>
  <c r="R496" i="4"/>
  <c r="AI553" i="4"/>
  <c r="W553" i="4" s="1"/>
  <c r="T370" i="4"/>
  <c r="AI592" i="4"/>
  <c r="W592" i="4" s="1"/>
  <c r="AE513" i="4"/>
  <c r="S516" i="4"/>
  <c r="S556" i="4"/>
  <c r="AE553" i="4"/>
  <c r="T25" i="4"/>
  <c r="AF22" i="4"/>
  <c r="T22" i="4" s="1"/>
  <c r="AF44" i="4"/>
  <c r="V256" i="4"/>
  <c r="P256" i="4" s="1"/>
  <c r="AH747" i="4"/>
  <c r="AH254" i="4"/>
  <c r="AI272" i="4"/>
  <c r="AH284" i="4"/>
  <c r="T522" i="4"/>
  <c r="AF519" i="4"/>
  <c r="T519" i="4" s="1"/>
  <c r="AI530" i="4"/>
  <c r="W530" i="4" s="1"/>
  <c r="D212" i="4"/>
  <c r="D260" i="4"/>
  <c r="S579" i="4"/>
  <c r="AE576" i="4"/>
  <c r="AI296" i="4"/>
  <c r="AI485" i="4"/>
  <c r="R674" i="4"/>
  <c r="H695" i="4"/>
  <c r="G31" i="5" s="1"/>
  <c r="Q263" i="4"/>
  <c r="P263" i="4" s="1"/>
  <c r="AC260" i="4"/>
  <c r="AB260" i="4" s="1"/>
  <c r="R595" i="4"/>
  <c r="AD592" i="4"/>
  <c r="R632" i="4"/>
  <c r="AD629" i="4"/>
  <c r="R19" i="4"/>
  <c r="AD16" i="4"/>
  <c r="S590" i="4"/>
  <c r="AE587" i="4"/>
  <c r="S349" i="4"/>
  <c r="P349" i="4" s="1"/>
  <c r="AE346" i="4"/>
  <c r="AB346" i="4" s="1"/>
  <c r="V323" i="4"/>
  <c r="AH321" i="4"/>
  <c r="U516" i="4"/>
  <c r="AG513" i="4"/>
  <c r="U513" i="4" s="1"/>
  <c r="T632" i="4"/>
  <c r="AF629" i="4"/>
  <c r="T629" i="4" s="1"/>
  <c r="V59" i="4"/>
  <c r="W35" i="4"/>
  <c r="Q315" i="4"/>
  <c r="S573" i="4"/>
  <c r="AE570" i="4"/>
  <c r="AI321" i="4"/>
  <c r="V446" i="4"/>
  <c r="P446" i="4" s="1"/>
  <c r="AH443" i="4"/>
  <c r="AB443" i="4" s="1"/>
  <c r="U510" i="4"/>
  <c r="AG507" i="4"/>
  <c r="U507" i="4" s="1"/>
  <c r="T545" i="4"/>
  <c r="AF542" i="4"/>
  <c r="AB542" i="4" s="1"/>
  <c r="V567" i="4"/>
  <c r="AH564" i="4"/>
  <c r="V564" i="4" s="1"/>
  <c r="AI581" i="4"/>
  <c r="W581" i="4" s="1"/>
  <c r="G747" i="4"/>
  <c r="D519" i="4"/>
  <c r="U547" i="4"/>
  <c r="Q203" i="4"/>
  <c r="P203" i="4" s="1"/>
  <c r="AC200" i="4"/>
  <c r="AB200" i="4" s="1"/>
  <c r="R77" i="4"/>
  <c r="P77" i="4" s="1"/>
  <c r="W646" i="4"/>
  <c r="T59" i="4"/>
  <c r="AI432" i="4"/>
  <c r="V590" i="4"/>
  <c r="AH587" i="4"/>
  <c r="V587" i="4" s="1"/>
  <c r="T654" i="4"/>
  <c r="P654" i="4" s="1"/>
  <c r="AF651" i="4"/>
  <c r="AB651" i="4" s="1"/>
  <c r="V197" i="4"/>
  <c r="AH194" i="4"/>
  <c r="W309" i="4"/>
  <c r="D358" i="4"/>
  <c r="D542" i="4"/>
  <c r="AC44" i="4"/>
  <c r="Q632" i="4"/>
  <c r="AC629" i="4"/>
  <c r="U649" i="4"/>
  <c r="AG646" i="4"/>
  <c r="U646" i="4" s="1"/>
  <c r="S560" i="4"/>
  <c r="P560" i="4" s="1"/>
  <c r="AE558" i="4"/>
  <c r="AB558" i="4" s="1"/>
  <c r="S428" i="4"/>
  <c r="P428" i="4" s="1"/>
  <c r="AE426" i="4"/>
  <c r="AB426" i="4" s="1"/>
  <c r="AG485" i="4"/>
  <c r="V533" i="4"/>
  <c r="AH530" i="4"/>
  <c r="T556" i="4"/>
  <c r="AF553" i="4"/>
  <c r="T553" i="4" s="1"/>
  <c r="V556" i="4"/>
  <c r="AH553" i="4"/>
  <c r="V553" i="4" s="1"/>
  <c r="R215" i="4"/>
  <c r="P215" i="4" s="1"/>
  <c r="U490" i="4"/>
  <c r="D432" i="4"/>
  <c r="W507" i="4"/>
  <c r="T533" i="4"/>
  <c r="S584" i="4"/>
  <c r="S522" i="4"/>
  <c r="T155" i="4"/>
  <c r="P155" i="4" s="1"/>
  <c r="U550" i="4"/>
  <c r="AG564" i="4"/>
  <c r="U564" i="4" s="1"/>
  <c r="AF570" i="4"/>
  <c r="T570" i="4" s="1"/>
  <c r="AF592" i="4"/>
  <c r="T592" i="4" s="1"/>
  <c r="AF646" i="4"/>
  <c r="AF717" i="4"/>
  <c r="AB717" i="4" s="1"/>
  <c r="AG194" i="4"/>
  <c r="AF616" i="4"/>
  <c r="D513" i="4"/>
  <c r="D570" i="4"/>
  <c r="G695" i="4"/>
  <c r="D32" i="5"/>
  <c r="Y32" i="5" s="1"/>
  <c r="D634" i="4"/>
  <c r="U590" i="4"/>
  <c r="G37" i="5"/>
  <c r="Y37" i="5" s="1"/>
  <c r="V60" i="4"/>
  <c r="U545" i="4"/>
  <c r="T672" i="4"/>
  <c r="U161" i="4"/>
  <c r="S649" i="4"/>
  <c r="G33" i="5"/>
  <c r="Y33" i="5" s="1"/>
  <c r="D651" i="4"/>
  <c r="V37" i="5"/>
  <c r="Q104" i="4"/>
  <c r="U104" i="4"/>
  <c r="S27" i="5"/>
  <c r="S104" i="4"/>
  <c r="D15" i="5"/>
  <c r="V27" i="5"/>
  <c r="X13" i="5"/>
  <c r="H22" i="5"/>
  <c r="J34" i="5"/>
  <c r="I29" i="5"/>
  <c r="Y27" i="5"/>
  <c r="U27" i="5"/>
  <c r="V32" i="5"/>
  <c r="H13" i="5"/>
  <c r="V13" i="5" s="1"/>
  <c r="H29" i="5"/>
  <c r="P343" i="4" l="1"/>
  <c r="AD471" i="4"/>
  <c r="P323" i="4"/>
  <c r="AB16" i="4"/>
  <c r="F471" i="4"/>
  <c r="P522" i="4"/>
  <c r="R36" i="5"/>
  <c r="S752" i="4"/>
  <c r="R752" i="4"/>
  <c r="AB752" i="4"/>
  <c r="AH750" i="4"/>
  <c r="AG748" i="4"/>
  <c r="AI750" i="4"/>
  <c r="P104" i="4"/>
  <c r="P59" i="4"/>
  <c r="P60" i="4"/>
  <c r="P92" i="4"/>
  <c r="P62" i="4"/>
  <c r="P68" i="4"/>
  <c r="P98" i="4"/>
  <c r="P80" i="4"/>
  <c r="P86" i="4"/>
  <c r="E234" i="4"/>
  <c r="P281" i="4"/>
  <c r="S547" i="4"/>
  <c r="P547" i="4" s="1"/>
  <c r="S581" i="4"/>
  <c r="P550" i="4"/>
  <c r="T194" i="4"/>
  <c r="V254" i="4"/>
  <c r="P292" i="4"/>
  <c r="P311" i="4"/>
  <c r="D254" i="4"/>
  <c r="D474" i="4"/>
  <c r="P373" i="4"/>
  <c r="D56" i="4"/>
  <c r="P499" i="4"/>
  <c r="P197" i="4"/>
  <c r="AB530" i="4"/>
  <c r="Z27" i="5"/>
  <c r="AA27" i="5" s="1"/>
  <c r="D290" i="4"/>
  <c r="T296" i="4"/>
  <c r="D376" i="4"/>
  <c r="AF749" i="4"/>
  <c r="AB22" i="4"/>
  <c r="AB479" i="4"/>
  <c r="D278" i="4"/>
  <c r="J748" i="4"/>
  <c r="V753" i="4" s="1"/>
  <c r="P672" i="4"/>
  <c r="P686" i="4"/>
  <c r="P45" i="4"/>
  <c r="X16" i="5"/>
  <c r="D564" i="4"/>
  <c r="S507" i="4"/>
  <c r="E748" i="4"/>
  <c r="V278" i="4"/>
  <c r="V18" i="5"/>
  <c r="D237" i="4"/>
  <c r="P275" i="4"/>
  <c r="AB237" i="4"/>
  <c r="AD41" i="4"/>
  <c r="AD748" i="4"/>
  <c r="AD750" i="4" s="1"/>
  <c r="AE41" i="4"/>
  <c r="S41" i="4" s="1"/>
  <c r="AE748" i="4"/>
  <c r="AE750" i="4" s="1"/>
  <c r="H748" i="4"/>
  <c r="AB485" i="4"/>
  <c r="P632" i="4"/>
  <c r="AF748" i="4"/>
  <c r="AF750" i="4" s="1"/>
  <c r="AB340" i="4"/>
  <c r="D31" i="5"/>
  <c r="G748" i="4"/>
  <c r="AB513" i="4"/>
  <c r="E18" i="5"/>
  <c r="E16" i="5" s="1"/>
  <c r="F748" i="4"/>
  <c r="P649" i="4"/>
  <c r="AB616" i="4"/>
  <c r="AB44" i="4"/>
  <c r="P516" i="4"/>
  <c r="P726" i="4"/>
  <c r="Z37" i="5"/>
  <c r="AA37" i="5" s="1"/>
  <c r="P299" i="4"/>
  <c r="D321" i="4"/>
  <c r="D443" i="4"/>
  <c r="D194" i="4"/>
  <c r="AI749" i="4"/>
  <c r="K748" i="4"/>
  <c r="W753" i="4" s="1"/>
  <c r="H749" i="4"/>
  <c r="P242" i="4"/>
  <c r="W722" i="4"/>
  <c r="P395" i="4"/>
  <c r="P567" i="4"/>
  <c r="AB507" i="4"/>
  <c r="D507" i="4"/>
  <c r="D309" i="4"/>
  <c r="P556" i="4"/>
  <c r="P696" i="4"/>
  <c r="P674" i="4"/>
  <c r="P35" i="4"/>
  <c r="D18" i="5"/>
  <c r="D16" i="5" s="1"/>
  <c r="D44" i="4"/>
  <c r="P328" i="4"/>
  <c r="AB564" i="4"/>
  <c r="AB28" i="4"/>
  <c r="AB475" i="4"/>
  <c r="AB194" i="4"/>
  <c r="P25" i="4"/>
  <c r="P303" i="4"/>
  <c r="AB570" i="4"/>
  <c r="P573" i="4"/>
  <c r="AB496" i="4"/>
  <c r="D624" i="4"/>
  <c r="D616" i="4"/>
  <c r="AC471" i="4"/>
  <c r="AB379" i="4"/>
  <c r="Q592" i="4"/>
  <c r="AB592" i="4"/>
  <c r="AB56" i="4"/>
  <c r="P610" i="4"/>
  <c r="AB519" i="4"/>
  <c r="D725" i="4"/>
  <c r="D379" i="4"/>
  <c r="AB266" i="4"/>
  <c r="AB158" i="4"/>
  <c r="P545" i="4"/>
  <c r="P584" i="4"/>
  <c r="P663" i="4"/>
  <c r="P720" i="4"/>
  <c r="P533" i="4"/>
  <c r="P669" i="4"/>
  <c r="P694" i="4"/>
  <c r="P640" i="4"/>
  <c r="P595" i="4"/>
  <c r="P28" i="4"/>
  <c r="P724" i="4"/>
  <c r="P680" i="4"/>
  <c r="P46" i="4"/>
  <c r="P623" i="4"/>
  <c r="P19" i="4"/>
  <c r="P482" i="4"/>
  <c r="D695" i="4"/>
  <c r="P579" i="4"/>
  <c r="P657" i="4"/>
  <c r="P706" i="4"/>
  <c r="P510" i="4"/>
  <c r="P36" i="5"/>
  <c r="P34" i="5" s="1"/>
  <c r="W34" i="5" s="1"/>
  <c r="V646" i="4"/>
  <c r="AB646" i="4"/>
  <c r="AB629" i="4"/>
  <c r="P590" i="4"/>
  <c r="AB587" i="4"/>
  <c r="U581" i="4"/>
  <c r="AB581" i="4"/>
  <c r="U576" i="4"/>
  <c r="AB576" i="4"/>
  <c r="U553" i="4"/>
  <c r="AB553" i="4"/>
  <c r="AB547" i="4"/>
  <c r="P625" i="4"/>
  <c r="P490" i="4"/>
  <c r="P352" i="4"/>
  <c r="P388" i="4"/>
  <c r="P448" i="4"/>
  <c r="P50" i="4"/>
  <c r="P524" i="4"/>
  <c r="P315" i="4"/>
  <c r="P43" i="4"/>
  <c r="P248" i="4"/>
  <c r="P334" i="4"/>
  <c r="P501" i="4"/>
  <c r="P364" i="4"/>
  <c r="P382" i="4"/>
  <c r="P496" i="4"/>
  <c r="P419" i="4"/>
  <c r="P236" i="4"/>
  <c r="W432" i="4"/>
  <c r="P432" i="4" s="1"/>
  <c r="AB432" i="4"/>
  <c r="AB419" i="4"/>
  <c r="W376" i="4"/>
  <c r="W321" i="4"/>
  <c r="AB321" i="4"/>
  <c r="W296" i="4"/>
  <c r="AB296" i="4"/>
  <c r="AB290" i="4"/>
  <c r="W290" i="4"/>
  <c r="P290" i="4" s="1"/>
  <c r="AB284" i="4"/>
  <c r="W284" i="4"/>
  <c r="W278" i="4"/>
  <c r="AB278" i="4"/>
  <c r="W272" i="4"/>
  <c r="P272" i="4" s="1"/>
  <c r="AB272" i="4"/>
  <c r="W474" i="4"/>
  <c r="Q24" i="5" s="1"/>
  <c r="X24" i="5" s="1"/>
  <c r="W254" i="4"/>
  <c r="AB254" i="4"/>
  <c r="AB473" i="4"/>
  <c r="W234" i="4"/>
  <c r="P18" i="5"/>
  <c r="P16" i="5" s="1"/>
  <c r="W16" i="5" s="1"/>
  <c r="S576" i="4"/>
  <c r="AF471" i="4"/>
  <c r="Q564" i="4"/>
  <c r="P564" i="4" s="1"/>
  <c r="S401" i="4"/>
  <c r="P401" i="4" s="1"/>
  <c r="R74" i="4"/>
  <c r="P74" i="4" s="1"/>
  <c r="W33" i="5"/>
  <c r="O29" i="5"/>
  <c r="V29" i="5" s="1"/>
  <c r="V33" i="5"/>
  <c r="AG471" i="4"/>
  <c r="K34" i="5"/>
  <c r="R34" i="5" s="1"/>
  <c r="R379" i="4"/>
  <c r="Q15" i="5"/>
  <c r="X15" i="5" s="1"/>
  <c r="S33" i="5"/>
  <c r="O16" i="5"/>
  <c r="V16" i="5" s="1"/>
  <c r="E14" i="5"/>
  <c r="Q370" i="4"/>
  <c r="P370" i="4" s="1"/>
  <c r="Q747" i="4"/>
  <c r="AD376" i="4"/>
  <c r="R376" i="4" s="1"/>
  <c r="R474" i="4"/>
  <c r="L24" i="5" s="1"/>
  <c r="L22" i="5" s="1"/>
  <c r="S22" i="5" s="1"/>
  <c r="R15" i="5"/>
  <c r="R33" i="5"/>
  <c r="X34" i="5"/>
  <c r="X36" i="5"/>
  <c r="S407" i="4"/>
  <c r="P407" i="4" s="1"/>
  <c r="X19" i="5"/>
  <c r="T33" i="5"/>
  <c r="R629" i="4"/>
  <c r="S34" i="5"/>
  <c r="AE692" i="4"/>
  <c r="S474" i="4"/>
  <c r="M24" i="5" s="1"/>
  <c r="M22" i="5" s="1"/>
  <c r="T22" i="5" s="1"/>
  <c r="H12" i="5"/>
  <c r="V722" i="4"/>
  <c r="F692" i="4"/>
  <c r="V31" i="5"/>
  <c r="E41" i="4"/>
  <c r="X21" i="5"/>
  <c r="T238" i="4"/>
  <c r="G621" i="4"/>
  <c r="F621" i="4"/>
  <c r="S36" i="5"/>
  <c r="T474" i="4"/>
  <c r="N24" i="5" s="1"/>
  <c r="N22" i="5" s="1"/>
  <c r="R158" i="4"/>
  <c r="R747" i="4"/>
  <c r="F14" i="5"/>
  <c r="R10" i="4"/>
  <c r="P10" i="4" s="1"/>
  <c r="AG692" i="4"/>
  <c r="U692" i="4" s="1"/>
  <c r="E621" i="4"/>
  <c r="Y36" i="5"/>
  <c r="M34" i="5"/>
  <c r="T34" i="5" s="1"/>
  <c r="S44" i="4"/>
  <c r="M18" i="5" s="1"/>
  <c r="T18" i="5" s="1"/>
  <c r="R722" i="4"/>
  <c r="S749" i="4"/>
  <c r="R22" i="4"/>
  <c r="X18" i="5"/>
  <c r="F41" i="4"/>
  <c r="U41" i="4"/>
  <c r="V41" i="4"/>
  <c r="V22" i="5"/>
  <c r="V24" i="5"/>
  <c r="Q722" i="4"/>
  <c r="U722" i="4"/>
  <c r="V376" i="4"/>
  <c r="J31" i="5"/>
  <c r="K692" i="4"/>
  <c r="W692" i="4" s="1"/>
  <c r="R749" i="4"/>
  <c r="V56" i="4"/>
  <c r="R44" i="4"/>
  <c r="L18" i="5" s="1"/>
  <c r="H722" i="4"/>
  <c r="D722" i="4" s="1"/>
  <c r="Q31" i="5"/>
  <c r="Q624" i="4"/>
  <c r="K28" i="5" s="1"/>
  <c r="V474" i="4"/>
  <c r="P24" i="5" s="1"/>
  <c r="P22" i="5" s="1"/>
  <c r="W22" i="5" s="1"/>
  <c r="S722" i="4"/>
  <c r="V36" i="5"/>
  <c r="U749" i="4"/>
  <c r="Q749" i="4"/>
  <c r="Q379" i="4"/>
  <c r="AC376" i="4"/>
  <c r="G22" i="5"/>
  <c r="S158" i="4"/>
  <c r="S161" i="4"/>
  <c r="P161" i="4" s="1"/>
  <c r="S558" i="4"/>
  <c r="P558" i="4" s="1"/>
  <c r="T358" i="4"/>
  <c r="P358" i="4" s="1"/>
  <c r="AC234" i="4"/>
  <c r="Q237" i="4"/>
  <c r="T542" i="4"/>
  <c r="V443" i="4"/>
  <c r="P443" i="4" s="1"/>
  <c r="S587" i="4"/>
  <c r="P587" i="4" s="1"/>
  <c r="Q260" i="4"/>
  <c r="P260" i="4" s="1"/>
  <c r="AH471" i="4"/>
  <c r="AE471" i="4"/>
  <c r="S473" i="4"/>
  <c r="G15" i="5"/>
  <c r="Y15" i="5" s="1"/>
  <c r="U237" i="4"/>
  <c r="O21" i="5" s="1"/>
  <c r="AG234" i="4"/>
  <c r="U234" i="4" s="1"/>
  <c r="G34" i="5"/>
  <c r="Y34" i="5" s="1"/>
  <c r="U37" i="5"/>
  <c r="U158" i="4"/>
  <c r="U194" i="4"/>
  <c r="AC41" i="4"/>
  <c r="Q44" i="4"/>
  <c r="V194" i="4"/>
  <c r="G471" i="4"/>
  <c r="S346" i="4"/>
  <c r="P346" i="4" s="1"/>
  <c r="R592" i="4"/>
  <c r="P592" i="4" s="1"/>
  <c r="T152" i="4"/>
  <c r="P152" i="4" s="1"/>
  <c r="G21" i="5"/>
  <c r="H234" i="4"/>
  <c r="Q22" i="4"/>
  <c r="AC692" i="4"/>
  <c r="Q695" i="4"/>
  <c r="H692" i="4"/>
  <c r="S309" i="4"/>
  <c r="P309" i="4" s="1"/>
  <c r="S629" i="4"/>
  <c r="AD621" i="4"/>
  <c r="R624" i="4"/>
  <c r="R237" i="4"/>
  <c r="L21" i="5" s="1"/>
  <c r="AD234" i="4"/>
  <c r="S624" i="4"/>
  <c r="M28" i="5" s="1"/>
  <c r="AE621" i="4"/>
  <c r="T479" i="4"/>
  <c r="S465" i="4"/>
  <c r="P465" i="4" s="1"/>
  <c r="Q634" i="4"/>
  <c r="P634" i="4" s="1"/>
  <c r="D13" i="5"/>
  <c r="Y13" i="5" s="1"/>
  <c r="Q570" i="4"/>
  <c r="I21" i="5"/>
  <c r="J234" i="4"/>
  <c r="T717" i="4"/>
  <c r="P717" i="4" s="1"/>
  <c r="V238" i="4"/>
  <c r="V749" i="4"/>
  <c r="V530" i="4"/>
  <c r="P530" i="4" s="1"/>
  <c r="S426" i="4"/>
  <c r="P426" i="4" s="1"/>
  <c r="Q629" i="4"/>
  <c r="Q200" i="4"/>
  <c r="P200" i="4" s="1"/>
  <c r="R479" i="4"/>
  <c r="V237" i="4"/>
  <c r="AH234" i="4"/>
  <c r="R695" i="4"/>
  <c r="L31" i="5" s="1"/>
  <c r="AD692" i="4"/>
  <c r="R212" i="4"/>
  <c r="P212" i="4" s="1"/>
  <c r="S553" i="4"/>
  <c r="S513" i="4"/>
  <c r="P513" i="4" s="1"/>
  <c r="E471" i="4"/>
  <c r="D24" i="5"/>
  <c r="T507" i="4"/>
  <c r="S437" i="4"/>
  <c r="P437" i="4" s="1"/>
  <c r="T725" i="4"/>
  <c r="P725" i="4" s="1"/>
  <c r="AF722" i="4"/>
  <c r="AB722" i="4" s="1"/>
  <c r="R254" i="4"/>
  <c r="E21" i="5"/>
  <c r="F234" i="4"/>
  <c r="V695" i="4"/>
  <c r="AH692" i="4"/>
  <c r="N33" i="5"/>
  <c r="U33" i="5" s="1"/>
  <c r="T695" i="4"/>
  <c r="N31" i="5" s="1"/>
  <c r="AF692" i="4"/>
  <c r="G29" i="5"/>
  <c r="S646" i="4"/>
  <c r="F31" i="5"/>
  <c r="S695" i="4"/>
  <c r="M31" i="5" s="1"/>
  <c r="M29" i="5" s="1"/>
  <c r="G692" i="4"/>
  <c r="T616" i="4"/>
  <c r="P616" i="4" s="1"/>
  <c r="T646" i="4"/>
  <c r="T651" i="4"/>
  <c r="P651" i="4" s="1"/>
  <c r="U542" i="4"/>
  <c r="T237" i="4"/>
  <c r="N21" i="5" s="1"/>
  <c r="N19" i="5" s="1"/>
  <c r="AF234" i="4"/>
  <c r="S519" i="4"/>
  <c r="P519" i="4" s="1"/>
  <c r="S570" i="4"/>
  <c r="AG621" i="4"/>
  <c r="V321" i="4"/>
  <c r="R16" i="4"/>
  <c r="P16" i="4" s="1"/>
  <c r="V284" i="4"/>
  <c r="T44" i="4"/>
  <c r="N18" i="5" s="1"/>
  <c r="AF41" i="4"/>
  <c r="T41" i="4" s="1"/>
  <c r="T56" i="4"/>
  <c r="T700" i="4"/>
  <c r="P700" i="4" s="1"/>
  <c r="K32" i="5"/>
  <c r="AI471" i="4"/>
  <c r="V34" i="5"/>
  <c r="R471" i="4" l="1"/>
  <c r="P379" i="4"/>
  <c r="Q234" i="4"/>
  <c r="AB234" i="4"/>
  <c r="P296" i="4"/>
  <c r="P238" i="4"/>
  <c r="U753" i="4"/>
  <c r="AG750" i="4"/>
  <c r="F745" i="4"/>
  <c r="E745" i="4"/>
  <c r="Q754" i="4"/>
  <c r="T753" i="4"/>
  <c r="Q752" i="4"/>
  <c r="T749" i="4"/>
  <c r="T754" i="4"/>
  <c r="S753" i="4"/>
  <c r="AB754" i="4"/>
  <c r="S750" i="4"/>
  <c r="P56" i="4"/>
  <c r="P581" i="4"/>
  <c r="AB376" i="4"/>
  <c r="P507" i="4"/>
  <c r="D12" i="5"/>
  <c r="R41" i="4"/>
  <c r="D29" i="5"/>
  <c r="P22" i="4"/>
  <c r="Q474" i="4"/>
  <c r="P474" i="4" s="1"/>
  <c r="AB474" i="4"/>
  <c r="P194" i="4"/>
  <c r="W36" i="5"/>
  <c r="P479" i="4"/>
  <c r="P278" i="4"/>
  <c r="P542" i="4"/>
  <c r="P629" i="4"/>
  <c r="AB41" i="4"/>
  <c r="AC748" i="4"/>
  <c r="P553" i="4"/>
  <c r="D692" i="4"/>
  <c r="P646" i="4"/>
  <c r="D41" i="4"/>
  <c r="P576" i="4"/>
  <c r="P570" i="4"/>
  <c r="P44" i="4"/>
  <c r="P158" i="4"/>
  <c r="P31" i="5"/>
  <c r="W31" i="5" s="1"/>
  <c r="P695" i="4"/>
  <c r="V692" i="4"/>
  <c r="AB692" i="4"/>
  <c r="Q621" i="4"/>
  <c r="P254" i="4"/>
  <c r="P321" i="4"/>
  <c r="P284" i="4"/>
  <c r="AB471" i="4"/>
  <c r="AB747" i="4"/>
  <c r="P21" i="5"/>
  <c r="P19" i="5" s="1"/>
  <c r="AB749" i="4"/>
  <c r="W18" i="5"/>
  <c r="Q22" i="5"/>
  <c r="X22" i="5" s="1"/>
  <c r="R692" i="4"/>
  <c r="U22" i="5"/>
  <c r="AF745" i="4"/>
  <c r="S24" i="5"/>
  <c r="T24" i="5"/>
  <c r="U24" i="5"/>
  <c r="W24" i="5"/>
  <c r="S692" i="4"/>
  <c r="M16" i="5"/>
  <c r="T16" i="5" s="1"/>
  <c r="S621" i="4"/>
  <c r="T692" i="4"/>
  <c r="Q376" i="4"/>
  <c r="P376" i="4" s="1"/>
  <c r="L16" i="5"/>
  <c r="S16" i="5" s="1"/>
  <c r="S18" i="5"/>
  <c r="R28" i="5"/>
  <c r="K25" i="5"/>
  <c r="R25" i="5" s="1"/>
  <c r="J29" i="5"/>
  <c r="J12" i="5"/>
  <c r="X31" i="5"/>
  <c r="Q12" i="5"/>
  <c r="Q29" i="5"/>
  <c r="V234" i="4"/>
  <c r="F21" i="5"/>
  <c r="Y21" i="5" s="1"/>
  <c r="G234" i="4"/>
  <c r="S234" i="4" s="1"/>
  <c r="S237" i="4"/>
  <c r="M21" i="5" s="1"/>
  <c r="M19" i="5" s="1"/>
  <c r="S748" i="4"/>
  <c r="R234" i="4"/>
  <c r="L28" i="5"/>
  <c r="O19" i="5"/>
  <c r="V19" i="5" s="1"/>
  <c r="V21" i="5"/>
  <c r="O12" i="5"/>
  <c r="AH745" i="4"/>
  <c r="D22" i="5"/>
  <c r="Y24" i="5"/>
  <c r="D14" i="5"/>
  <c r="M25" i="5"/>
  <c r="T25" i="5" s="1"/>
  <c r="M14" i="5"/>
  <c r="T14" i="5" s="1"/>
  <c r="T28" i="5"/>
  <c r="R748" i="4"/>
  <c r="AD745" i="4"/>
  <c r="R621" i="4"/>
  <c r="Q692" i="4"/>
  <c r="G19" i="5"/>
  <c r="U19" i="5" s="1"/>
  <c r="G12" i="5"/>
  <c r="U21" i="5"/>
  <c r="Q471" i="4"/>
  <c r="K31" i="5"/>
  <c r="K18" i="5"/>
  <c r="T31" i="5"/>
  <c r="F29" i="5"/>
  <c r="T29" i="5" s="1"/>
  <c r="Y31" i="5"/>
  <c r="T722" i="4"/>
  <c r="P722" i="4" s="1"/>
  <c r="L19" i="5"/>
  <c r="L12" i="5"/>
  <c r="S747" i="4"/>
  <c r="S471" i="4"/>
  <c r="K21" i="5"/>
  <c r="U31" i="5"/>
  <c r="N29" i="5"/>
  <c r="U29" i="5" s="1"/>
  <c r="N15" i="5"/>
  <c r="Z15" i="5" s="1"/>
  <c r="AA15" i="5" s="1"/>
  <c r="Z33" i="5"/>
  <c r="AA33" i="5" s="1"/>
  <c r="S21" i="5"/>
  <c r="E12" i="5"/>
  <c r="E19" i="5"/>
  <c r="I19" i="5"/>
  <c r="I12" i="5"/>
  <c r="Z32" i="5"/>
  <c r="AA32" i="5" s="1"/>
  <c r="R32" i="5"/>
  <c r="K13" i="5"/>
  <c r="Z13" i="5" s="1"/>
  <c r="AA13" i="5" s="1"/>
  <c r="N16" i="5"/>
  <c r="U16" i="5" s="1"/>
  <c r="U18" i="5"/>
  <c r="T234" i="4"/>
  <c r="N36" i="5"/>
  <c r="N12" i="5" s="1"/>
  <c r="L29" i="5"/>
  <c r="S29" i="5" s="1"/>
  <c r="S31" i="5"/>
  <c r="Q41" i="4"/>
  <c r="AG745" i="4"/>
  <c r="AE745" i="4"/>
  <c r="R745" i="4" l="1"/>
  <c r="P41" i="4"/>
  <c r="R753" i="4"/>
  <c r="R750" i="4"/>
  <c r="W21" i="5"/>
  <c r="K24" i="5"/>
  <c r="R24" i="5" s="1"/>
  <c r="D10" i="5"/>
  <c r="AC745" i="4"/>
  <c r="Q748" i="4"/>
  <c r="D234" i="4"/>
  <c r="P237" i="4"/>
  <c r="P692" i="4"/>
  <c r="P29" i="5"/>
  <c r="W29" i="5" s="1"/>
  <c r="P12" i="5"/>
  <c r="W12" i="5" s="1"/>
  <c r="P234" i="4"/>
  <c r="F12" i="5"/>
  <c r="Y12" i="5" s="1"/>
  <c r="X29" i="5"/>
  <c r="X12" i="5"/>
  <c r="G745" i="4"/>
  <c r="S745" i="4" s="1"/>
  <c r="W19" i="5"/>
  <c r="M12" i="5"/>
  <c r="M10" i="5" s="1"/>
  <c r="S19" i="5"/>
  <c r="F19" i="5"/>
  <c r="T19" i="5" s="1"/>
  <c r="T21" i="5"/>
  <c r="E10" i="5"/>
  <c r="S12" i="5"/>
  <c r="K19" i="5"/>
  <c r="R21" i="5"/>
  <c r="Z21" i="5"/>
  <c r="AA21" i="5" s="1"/>
  <c r="K16" i="5"/>
  <c r="Z18" i="5"/>
  <c r="AA18" i="5" s="1"/>
  <c r="R18" i="5"/>
  <c r="U15" i="5"/>
  <c r="K12" i="5"/>
  <c r="K29" i="5"/>
  <c r="Z31" i="5"/>
  <c r="AA31" i="5" s="1"/>
  <c r="R31" i="5"/>
  <c r="R13" i="5"/>
  <c r="V12" i="5"/>
  <c r="L14" i="5"/>
  <c r="S14" i="5" s="1"/>
  <c r="L25" i="5"/>
  <c r="S28" i="5"/>
  <c r="Y19" i="5"/>
  <c r="Y29" i="5"/>
  <c r="U12" i="5"/>
  <c r="K14" i="5"/>
  <c r="U36" i="5"/>
  <c r="N34" i="5"/>
  <c r="Z36" i="5"/>
  <c r="AA36" i="5" s="1"/>
  <c r="Y22" i="5"/>
  <c r="K22" i="5" l="1"/>
  <c r="Z22" i="5" s="1"/>
  <c r="AA22" i="5" s="1"/>
  <c r="Z24" i="5"/>
  <c r="AA24" i="5" s="1"/>
  <c r="Q745" i="4"/>
  <c r="AB753" i="4"/>
  <c r="AC750" i="4"/>
  <c r="Q753" i="4"/>
  <c r="F10" i="5"/>
  <c r="T10" i="5" s="1"/>
  <c r="T12" i="5"/>
  <c r="R22" i="5"/>
  <c r="L10" i="5"/>
  <c r="S10" i="5" s="1"/>
  <c r="U34" i="5"/>
  <c r="Z34" i="5"/>
  <c r="AA34" i="5" s="1"/>
  <c r="S25" i="5"/>
  <c r="K10" i="5"/>
  <c r="R12" i="5"/>
  <c r="Z12" i="5"/>
  <c r="AA12" i="5" s="1"/>
  <c r="Z16" i="5"/>
  <c r="AA16" i="5" s="1"/>
  <c r="R16" i="5"/>
  <c r="R19" i="5"/>
  <c r="Z19" i="5"/>
  <c r="AA19" i="5" s="1"/>
  <c r="R14" i="5"/>
  <c r="R29" i="5"/>
  <c r="Z29" i="5"/>
  <c r="AA29" i="5" s="1"/>
  <c r="AB750" i="4" l="1"/>
  <c r="Q750" i="4"/>
  <c r="R10" i="5"/>
  <c r="W340" i="4"/>
  <c r="V340" i="4"/>
  <c r="V342" i="4"/>
  <c r="U340" i="4"/>
  <c r="U342" i="4"/>
  <c r="T342" i="4"/>
  <c r="H747" i="4"/>
  <c r="T752" i="4" l="1"/>
  <c r="P342" i="4"/>
  <c r="W473" i="4"/>
  <c r="K747" i="4"/>
  <c r="U473" i="4"/>
  <c r="I747" i="4"/>
  <c r="J471" i="4"/>
  <c r="V471" i="4" s="1"/>
  <c r="J747" i="4"/>
  <c r="H471" i="4"/>
  <c r="T471" i="4" s="1"/>
  <c r="D473" i="4"/>
  <c r="T340" i="4"/>
  <c r="P340" i="4" s="1"/>
  <c r="D340" i="4"/>
  <c r="T473" i="4"/>
  <c r="V473" i="4"/>
  <c r="I471" i="4"/>
  <c r="U471" i="4" s="1"/>
  <c r="D752" i="4" l="1"/>
  <c r="J750" i="4"/>
  <c r="D750" i="4" s="1"/>
  <c r="V752" i="4"/>
  <c r="W747" i="4"/>
  <c r="T750" i="4"/>
  <c r="U752" i="4"/>
  <c r="U750" i="4"/>
  <c r="P473" i="4"/>
  <c r="D747" i="4"/>
  <c r="V747" i="4"/>
  <c r="T747" i="4"/>
  <c r="U747" i="4"/>
  <c r="V750" i="4" l="1"/>
  <c r="W752" i="4"/>
  <c r="P747" i="4"/>
  <c r="V485" i="4"/>
  <c r="U485" i="4"/>
  <c r="W485" i="4"/>
  <c r="U488" i="4"/>
  <c r="I621" i="4"/>
  <c r="U621" i="4" s="1"/>
  <c r="J621" i="4"/>
  <c r="V621" i="4" s="1"/>
  <c r="J28" i="5"/>
  <c r="V488" i="4"/>
  <c r="T488" i="4"/>
  <c r="T624" i="4"/>
  <c r="T485" i="4" l="1"/>
  <c r="P485" i="4" s="1"/>
  <c r="D485" i="4"/>
  <c r="P488" i="4"/>
  <c r="J14" i="5"/>
  <c r="J25" i="5"/>
  <c r="N28" i="5"/>
  <c r="K621" i="4"/>
  <c r="G28" i="5"/>
  <c r="H621" i="4"/>
  <c r="I28" i="5"/>
  <c r="U624" i="4"/>
  <c r="V624" i="4"/>
  <c r="P28" i="5" s="1"/>
  <c r="H28" i="5"/>
  <c r="D621" i="4" l="1"/>
  <c r="D748" i="4"/>
  <c r="O28" i="5"/>
  <c r="V28" i="5" s="1"/>
  <c r="V748" i="4"/>
  <c r="J745" i="4"/>
  <c r="V745" i="4" s="1"/>
  <c r="H14" i="5"/>
  <c r="H25" i="5"/>
  <c r="T621" i="4"/>
  <c r="G25" i="5"/>
  <c r="G14" i="5"/>
  <c r="U28" i="5"/>
  <c r="Y28" i="5"/>
  <c r="P14" i="5"/>
  <c r="P10" i="5" s="1"/>
  <c r="P25" i="5"/>
  <c r="T748" i="4"/>
  <c r="H745" i="4"/>
  <c r="J10" i="5"/>
  <c r="W28" i="5"/>
  <c r="I25" i="5"/>
  <c r="I14" i="5"/>
  <c r="U748" i="4"/>
  <c r="I745" i="4"/>
  <c r="U745" i="4" s="1"/>
  <c r="N25" i="5"/>
  <c r="N14" i="5"/>
  <c r="O14" i="5" l="1"/>
  <c r="O10" i="5" s="1"/>
  <c r="O25" i="5"/>
  <c r="W25" i="5"/>
  <c r="Y25" i="5"/>
  <c r="N10" i="5"/>
  <c r="G10" i="5"/>
  <c r="Y14" i="5"/>
  <c r="U14" i="5"/>
  <c r="W14" i="5"/>
  <c r="I10" i="5"/>
  <c r="W10" i="5" s="1"/>
  <c r="T745" i="4"/>
  <c r="U25" i="5"/>
  <c r="H10" i="5"/>
  <c r="V25" i="5" l="1"/>
  <c r="V10" i="5"/>
  <c r="V14" i="5"/>
  <c r="U10" i="5"/>
  <c r="Y10" i="5"/>
  <c r="O271" i="4" l="1"/>
  <c r="AA271" i="4" l="1"/>
  <c r="P271" i="4" s="1"/>
  <c r="K271" i="4" s="1"/>
  <c r="D271" i="4" l="1"/>
  <c r="O270" i="4" l="1"/>
  <c r="O475" i="4" s="1"/>
  <c r="AA270" i="4" l="1"/>
  <c r="P270" i="4" s="1"/>
  <c r="K270" i="4" s="1"/>
  <c r="K475" i="4" s="1"/>
  <c r="O266" i="4"/>
  <c r="AA266" i="4" s="1"/>
  <c r="D270" i="4" l="1"/>
  <c r="K266" i="4"/>
  <c r="O471" i="4"/>
  <c r="AA471" i="4" s="1"/>
  <c r="O749" i="4"/>
  <c r="AA475" i="4"/>
  <c r="W266" i="4"/>
  <c r="P266" i="4" s="1"/>
  <c r="D266" i="4"/>
  <c r="D475" i="4"/>
  <c r="K749" i="4"/>
  <c r="W475" i="4"/>
  <c r="K471" i="4"/>
  <c r="AA754" i="4" l="1"/>
  <c r="AA750" i="4"/>
  <c r="D749" i="4"/>
  <c r="P475" i="4"/>
  <c r="K745" i="4"/>
  <c r="W749" i="4"/>
  <c r="AA749" i="4"/>
  <c r="O745" i="4"/>
  <c r="D471" i="4"/>
  <c r="W471" i="4"/>
  <c r="P471" i="4" s="1"/>
  <c r="W754" i="4" l="1"/>
  <c r="AA745" i="4"/>
  <c r="D745" i="4"/>
  <c r="P749" i="4"/>
  <c r="W750" i="4" l="1"/>
  <c r="AI604" i="4"/>
  <c r="W604" i="4" s="1"/>
  <c r="AJ604" i="4"/>
  <c r="X604" i="4" s="1"/>
  <c r="X607" i="4"/>
  <c r="AJ624" i="4"/>
  <c r="AJ621" i="4" s="1"/>
  <c r="X621" i="4" s="1"/>
  <c r="AB607" i="4"/>
  <c r="W607" i="4"/>
  <c r="P607" i="4" l="1"/>
  <c r="AB624" i="4"/>
  <c r="AB604" i="4"/>
  <c r="X624" i="4"/>
  <c r="AJ748" i="4"/>
  <c r="P604" i="4"/>
  <c r="AI748" i="4"/>
  <c r="AI756" i="4" s="1"/>
  <c r="AI758" i="4" s="1"/>
  <c r="W624" i="4"/>
  <c r="X748" i="4" l="1"/>
  <c r="AJ756" i="4"/>
  <c r="AJ758" i="4" s="1"/>
  <c r="AJ745" i="4"/>
  <c r="X745" i="4" s="1"/>
  <c r="AB621" i="4"/>
  <c r="W621" i="4"/>
  <c r="P621" i="4" s="1"/>
  <c r="P624" i="4"/>
  <c r="Q28" i="5"/>
  <c r="W748" i="4"/>
  <c r="P748" i="4" s="1"/>
  <c r="AB748" i="4"/>
  <c r="AI745" i="4"/>
  <c r="Q14" i="5" l="1"/>
  <c r="Z28" i="5"/>
  <c r="AA28" i="5" s="1"/>
  <c r="X28" i="5"/>
  <c r="Q25" i="5"/>
  <c r="W745" i="4"/>
  <c r="P745" i="4" s="1"/>
  <c r="AB745" i="4"/>
  <c r="X25" i="5" l="1"/>
  <c r="Z25" i="5"/>
  <c r="AA25" i="5" s="1"/>
  <c r="Q10" i="5"/>
  <c r="Z14" i="5"/>
  <c r="AA14" i="5" s="1"/>
  <c r="X14" i="5"/>
  <c r="Z10" i="5" l="1"/>
  <c r="AA10" i="5" s="1"/>
  <c r="X10" i="5"/>
</calcChain>
</file>

<file path=xl/sharedStrings.xml><?xml version="1.0" encoding="utf-8"?>
<sst xmlns="http://schemas.openxmlformats.org/spreadsheetml/2006/main" count="1254" uniqueCount="255">
  <si>
    <t>итого</t>
  </si>
  <si>
    <t>в том числе:</t>
  </si>
  <si>
    <t>федеральный бюджет</t>
  </si>
  <si>
    <t>областной бюджет</t>
  </si>
  <si>
    <t>бюджеты муниципальных образований</t>
  </si>
  <si>
    <t>внебюджетные средства</t>
  </si>
  <si>
    <t>всего</t>
  </si>
  <si>
    <t>2014 год</t>
  </si>
  <si>
    <t>2015 год</t>
  </si>
  <si>
    <t>2016 год</t>
  </si>
  <si>
    <t>2017 год</t>
  </si>
  <si>
    <t>2018 год</t>
  </si>
  <si>
    <t>Наименование мероприятия</t>
  </si>
  <si>
    <t>Источник финансирования</t>
  </si>
  <si>
    <t>2019 год</t>
  </si>
  <si>
    <t>2020 год</t>
  </si>
  <si>
    <t>"Развитие транспортной системы Архангельской области"</t>
  </si>
  <si>
    <t>капитальный ремонт и ремонт 12,0 км автомобильных дорог</t>
  </si>
  <si>
    <t xml:space="preserve">Ответственный исполнитель, 
соисполнители </t>
  </si>
  <si>
    <t>приведение конечных остановочных пунктов межмуниципальных автобусных маршрутов в соответствие с требованиями Правил перевозки пассажиров; 
повышение качества обслуживания пассажиров, введение в эксплуатацию 3 объектов пассажирской транспортной инфраструктуры</t>
  </si>
  <si>
    <t>Материально-техническое и финансовое обеспечение деятельности государственной инспекции по надзору за техническим состоянием самоходных машин и других видов техники Архангельской области, как соисполнителя государственной программы</t>
  </si>
  <si>
    <t>Всего по подпрограмме № 1</t>
  </si>
  <si>
    <t>Всего по подпрограмме № 2</t>
  </si>
  <si>
    <t>Всего по подпрограмме № 3</t>
  </si>
  <si>
    <t>Всего по подпрограмме № 4</t>
  </si>
  <si>
    <t>Всего по подпрограмме № 5</t>
  </si>
  <si>
    <t>ВСЕГО
по государственной программе</t>
  </si>
  <si>
    <t>количество перевезенных пассажиров к 2020 году на субсидируемых маршрутах 30 тыс. человек в год</t>
  </si>
  <si>
    <t>2.1. Организация транспортного обслуживания населения на территории Ненецкого автономного округа</t>
  </si>
  <si>
    <t>1.1. Организация осуществления перевозок пассажиров и багажа воздушным транспортом</t>
  </si>
  <si>
    <t>1.2. Организация осуществления перевозок пассажиров и багажа водным транспортом</t>
  </si>
  <si>
    <t>1.3. Организация осуществления перевозок пассажиров и багажа железнодорожным транспортом</t>
  </si>
  <si>
    <t>1.1. Проектирование, строительство и реконструкция автостанций, автопавильонов и остановочных пунктов в муниципальных образованиях Архангельской области</t>
  </si>
  <si>
    <t xml:space="preserve">2.1. Приобретение автобусов для осуществления регулярных пассажирских перевозок на территории Архангельской области </t>
  </si>
  <si>
    <t>2.3. Строительство морского судна для осуществления пассажирских перевозок по Белому морю и на Соловецкие острова</t>
  </si>
  <si>
    <t>1.4. Строительство мостового перехода через реку Олма на автомобильной дороге Архангельск – Белогорский – Пинега – Кимжа –  Мезень</t>
  </si>
  <si>
    <t>1.7. Капитальный ремонт и ремонт автомобильных дорог по маршруту Долматово – Няндома – Каргополь – Пудож</t>
  </si>
  <si>
    <t>1.8. Капитальный ремонт и ремонт автомобильных дорог по маршруту Нарьян-Мар – Усинск (участок поселок Харьягинский – граница округа)</t>
  </si>
  <si>
    <t>2.1. Разработка проектной документации на капитальный ремонт и ремонт мостов</t>
  </si>
  <si>
    <t xml:space="preserve">2.2. Капитальный ремонт и ремонт мостов </t>
  </si>
  <si>
    <t>3.2. Установка дорожных знаков в рамках обеспечения безопасности движения по региональным автомобильным дорогам</t>
  </si>
  <si>
    <t>3.3. Установка барьерного ограждения в рамках обеспечения безопасности движения по региональным автомобильным дорогам</t>
  </si>
  <si>
    <t>3.4. Устройство линий искусственного освещения в рамках обеспечения безопасности движения по региональным автомобильным дорогам</t>
  </si>
  <si>
    <t>3.5. Устройство  автобусных остановок в рамках обеспечения безопасности движения по региональным автомобильным дорогам</t>
  </si>
  <si>
    <t xml:space="preserve">3.6. Устройство или замена водопропускных труб в рамках обеспечения безопасности движения по региональным автомобильным дорогам </t>
  </si>
  <si>
    <t>3.7. Очистка полосы отвода от нежелательной растительности  в рамках обеспечения  сохранности региональных автомобильных дорог</t>
  </si>
  <si>
    <t>3.8. Оформление права оперативного управления региональными автомобильными дорогами или их участками и постоянного (бессрочного) пользования на земельные участки под региональными автомобильными дорогами в рамках обеспечения  сохранности региональных автомобильных дорог</t>
  </si>
  <si>
    <t>1.2. Обеспечение деятельности государственной инспекции по надзору за техническим состоянием самоходных машин и других видов техники Архангельской области</t>
  </si>
  <si>
    <t xml:space="preserve">1.3. Обеспечение деятельности учреждений, осуществляющих управление в сфере дорожного хозяйства  </t>
  </si>
  <si>
    <t>2.2. Научно-исследовательские и опытно-конструкторские работы</t>
  </si>
  <si>
    <t>2.3. Уплата земельного налога под участками строящихся автомобильных дорог и налога на имущество автомобильных дорог</t>
  </si>
  <si>
    <t>2.4. Уплата членского взноса в ассоциацию «Некоммерческое партнерство по координации использования Северного морского пути»</t>
  </si>
  <si>
    <t>5.1.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</si>
  <si>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улучшение качества обслуживания пассажиров, соблюдение требований правил перевозки пассажиров, повышение безопасности посадки-высадки пассажиров;
введение в эксплуатацию 4 плавпричалов</t>
  </si>
  <si>
    <t>1.2. Проектирование и строительство (приобретение) причальных сооружений для остановочных пунктов речных линий на территории муниципальных образований Архангельской области</t>
  </si>
  <si>
    <t>I. Подпрограмма № 1 «Проведение сбалансированной государственной тарифной политики на транспорте»</t>
  </si>
  <si>
    <t>Задача № 1 –  обеспечение перевозок пассажиров на социально значимых маршрутах в пригородном и межмуниципальном сообщении на территории Архангельской области</t>
  </si>
  <si>
    <t xml:space="preserve">Задача № 2  – обеспечение исполнения полномочий Архангельской области по транспортному обслуживанию на территории Ненецкого автономного округа </t>
  </si>
  <si>
    <t>II. Подпрограмма № 2 «Развитие общественного пассажирского транспорта и транспортной инфраструктуры Архангельской области»</t>
  </si>
  <si>
    <t>Задача № 1 – создание пассажирской транспортной инфраструктуры, обеспечивающей безопасность и высокое качество пассажирских перевозок</t>
  </si>
  <si>
    <t>Задача № 2 – обновление пассажирского транспорта и обеспечение устойчивой, безопасной работы транспортных средств</t>
  </si>
  <si>
    <t xml:space="preserve">Цель подпрограммы № 3  – развитие и  совершенствование  сети автомобильных дорог общего пользования регионального значения  </t>
  </si>
  <si>
    <t>Задача № 1 – обеспечение автотранспортной связи административного центра Архангельской области с административными центрами муниципальных районов Архангельской области по автомобильным дорогам с твердым покрытием</t>
  </si>
  <si>
    <t>Цель подпрограммы № 2 – создание в Архангельской области эффективной пассажирской транспортной системы, отвечающей современным потребностям общества и перспективам развития Архангельской области</t>
  </si>
  <si>
    <t xml:space="preserve">Цель подпрограммы № 1 – проведение сбалансированной государственной политики, направленной на выравнивание условий деятельности хозяйствующих субъектов в экономике Архангельской области </t>
  </si>
  <si>
    <t>III. Подпрограмма № 3 «Развитие и совершенствование сети автомобильных дорог общего пользования регионального значения»</t>
  </si>
  <si>
    <t>Задача № 4 – обеспечение сельских населенных пунктов постоянной круглогодичной связью с сетью автомобильных дорог общего пользования по дорогам с твердым покрытием в рамках федеральной целевой программы «Развитие транспортной системы России (2010 - 2020 годы)», утвержденной постановлением Правительства Российской Федерации от 05 декабря 2001 года № 848, и дорожного фонда Архангельской области</t>
  </si>
  <si>
    <t>Задача № 5 – строительство капитальных мостов в целях ликвидации транспортных разрывов на региональных автомобильных дорогах</t>
  </si>
  <si>
    <t>IV.Подпрограмма № 4 «Улучшение эксплуатационного состояния автомобильных дорог общего пользования регионального значения за счет ремонта, капитального ремонта и содержания»</t>
  </si>
  <si>
    <t>Цель подпрограммы – улучшение функционирования сети автомобильных дорог общего пользования регионального значения</t>
  </si>
  <si>
    <t>Задача № 1 – приведение в нормативное состояние важнейших для экономики Архангельской области региональных автомобильных дорог</t>
  </si>
  <si>
    <t>Задача 2 – предотвращение транспортных разрывов на региональных автомобильных дорогах за счет приведения в нормативное состояние аварийных мостов и мостов, находящихся в неудовлетворительном состоянии</t>
  </si>
  <si>
    <t>Задача 3 – обеспечение безопасного, бесперебойного движения транспортных средств по региональным автомобильным дорогам и сохранности сети региональных автомобильных дорог</t>
  </si>
  <si>
    <t>Задача 4 – приобретение имущества для обеспечения сохранности региональных автомобильных дорог</t>
  </si>
  <si>
    <t>Цель подпрограммы – формирование эффективных методов организации и управления транспортной системой Архангельской области, отвечающей современным потребностям общества и перспективам развития Архангельской области</t>
  </si>
  <si>
    <t>Задача № 1 – обеспечение управления реализацией мероприятий государственной программы на региональном уровне</t>
  </si>
  <si>
    <t>Задача № 2 – обеспечение выполнения государственных заданий и осуществления прочих расходов</t>
  </si>
  <si>
    <t>2.4. Проведение капитального ремонта самоходного парома «СП-17» в муниципальном образовании «Виноградовский муниципальный район»</t>
  </si>
  <si>
    <t>2.5. Проведение капитального ремонта теплохода «Мечта» с баржей «80» в муниципальном образовании «Холмогорский муниципальный район».</t>
  </si>
  <si>
    <t>1.4. Организация осуществления перевозок участников и инвалидов Великой Отечественной войны, а также сопровождающих их лиц в межмуниципальном и пригородном сообщении по территории Архангельской области в период проведения мероприятий, связанных с празднованием 70-й годовщины Победы в Великой Отечественной войне 1941-1945 годов</t>
  </si>
  <si>
    <t>1.6. Строительство автомобильной дороги Паленьга –Светлый на участке Паленьга – река Пинега</t>
  </si>
  <si>
    <t>1.7. Строительство автомобильной дороги Паленьга –Светлый на участке река Пинега – Светлый</t>
  </si>
  <si>
    <t>1.8. Строительство (реконструкция) автомобильной дороги Земцово –Сылога – Светлый</t>
  </si>
  <si>
    <t>2.4. Реконструкция автомобильной дороги Коноша – Вожега на участке Коноша – Ерцево</t>
  </si>
  <si>
    <t>Задача № 3 – приведение в нормативное состояние автомобильной дороги Архангельск (от пос. Брин-Наволок) – Каргополь – Вытегра (до с. Прокшино) в рамках реализации поручений Президента Российской Федерации и Правительства Российской Федерации (реализация крупных особо важных для социально-экономического развития Российской Федерации проектов дорожного строительства)</t>
  </si>
  <si>
    <t>внебюджетные 
средства</t>
  </si>
  <si>
    <t>2.6.  Приобретение речных судов  для осуществления грузопассажирских перевозок на территории Архангельской области по договорам лизинга</t>
  </si>
  <si>
    <t>5.2. Строительство мостового перехода через реку Устья на км 139+309 автомобильной дороги Шангалы – Квазеньга – Кизема</t>
  </si>
  <si>
    <t>4.1. Приобретение новых и (или) переоборудование существующих систем весового контроля</t>
  </si>
  <si>
    <t>VI.Подпрограмма № 6 «Повышение безопасности дорожного движения в Архангельской области"</t>
  </si>
  <si>
    <t>Всего по подпрограмме № 6</t>
  </si>
  <si>
    <t xml:space="preserve">1.6. Ремонт автомобильных дорог общего пользования местного значения в муниципальных районах и городских округах  Архангельской области </t>
  </si>
  <si>
    <t>1.8. Мероприятия по решению неотложных задач по приведению в нормативное состояние местных автомобильных дорог муниципального образования "Город Архангельск" на основании решения Правительства Российской Федерации путем проведения работ в рамках их ремонта</t>
  </si>
  <si>
    <t xml:space="preserve">2.1. Субсидии бюджетным учреждениям на финансовое обеспечение </t>
  </si>
  <si>
    <t>министерство транспорта</t>
  </si>
  <si>
    <t xml:space="preserve">министерство транспорта </t>
  </si>
  <si>
    <t>2.1.2 Эксплуатационно-техническое обслуживание антенно-мачтовых сооружений</t>
  </si>
  <si>
    <t>2.6. Расходы по судебным взысканиям за счет средств областного бюджета</t>
  </si>
  <si>
    <t>1.1. Обеспечение деятельности министерства транспорта Архангельской области</t>
  </si>
  <si>
    <t>V. Подпрограмма № 5 «Создание условий для реализации государственной программы и осуществления прочих расходов, главным распорядителем по которым является министерство транспорта»</t>
  </si>
  <si>
    <t>Цель подпрограммы – создание условий для повышения уровня безопасности дорожного движения на территории Архангельской области.</t>
  </si>
  <si>
    <t xml:space="preserve">Задача № 1 – выявление и сокращение количества мест концентрации дорожно-транспортных происшествий (далее - ДТП) на автомобильных дорогах общего пользования Архангельской области </t>
  </si>
  <si>
    <t>Показатели результата реализации мероприятия по годам</t>
  </si>
  <si>
    <t>3.4. Реконструкция автомобильной дороги Архангельск (от пос. Брин-Наволок) – Каргополь – Вытегра (до с. Прокшино) на участке Сухое – Самодед</t>
  </si>
  <si>
    <t>3.1. Строительство транспортной развязки в одном уровне на 168 км автомобильной дороги Архангельск (от пос. Брин-Наволок) – Каргополь – Вытегра (до с. Прокшино)</t>
  </si>
  <si>
    <t>3.6. Реконструкция автомобильной дороги Архангельск (от пос. Брин-Наволок) – Каргополь – Вытегра (до с. Прокшино) на участке Войбора – км 124</t>
  </si>
  <si>
    <t>3.7. Реконструкция автомобильной дороги Архангельск (от пос. Брин-Наволок) – Каргополь – Вытегра (до с. Прокшино) на участке Жуковская – Лекшма</t>
  </si>
  <si>
    <t>3.8. Реконструкция автомобильной дороги Архангельск (от пос. Брин-Наволок) – Каргополь – Вытегра (до с. Прокшино) на участке Лекшма – Песок, км 370 – км 403</t>
  </si>
  <si>
    <t>3.11. Реконструкция автомобильной дороги Архангельск (от пос. Брин-Наволок) – Каргополь – Вытегра (до с. Прокшино) на участке Медведево – граница Вологодской области</t>
  </si>
  <si>
    <t>4.1. Строительство автомобильной дороги Подъезд к пос. Орлецы от автомобильной дороги Копачево – Ичково – Ступино</t>
  </si>
  <si>
    <t>1.2.1. Мероприятия по решению неотложных задач по приведению в нормативное состояние региональных автомобильных дорог на основании решения Правительства Российской Федерации</t>
  </si>
  <si>
    <t>Архангельскавтодор</t>
  </si>
  <si>
    <t>1.3. Ремонт асфальтобетонного покрытия площади железнодорожного вокзала г. Котласа</t>
  </si>
  <si>
    <t>1.5. Содержание и ремонт автомобильных дорог общего пользования местного значения в муниципальном образовании "Северодвинск"</t>
  </si>
  <si>
    <t>1.3. Строительство автомобильной дороги Архангельск (от дер. Рикасиха) – Онега на участке Тамица – Кянда</t>
  </si>
  <si>
    <t>1.5. Строительство мостового перехода через реку Чуплега на автомобильной дороге Архангельск – Белогорский – Пинега – Кимжа – Мезень, км 130+269</t>
  </si>
  <si>
    <t>1.9. Реконструкция автомобильной дороги Ясный – Русковера</t>
  </si>
  <si>
    <t>2.1. Реконструкция автомобильной дороги Ильинск – Вилегодск, км 11 – км 25</t>
  </si>
  <si>
    <t>4.4. Строительство (реконструкция) автомобильной дороги Усть-Ваеньга – Осиново – Фалюки</t>
  </si>
  <si>
    <t xml:space="preserve">2.5. Финансовое обеспечение дорожной деятельности муниципальных образований Архангельской области в рамках подпрограммы “Дорожное хозяйство” государственной программы Российской Федерации “Развитие транспортной системы”
</t>
  </si>
  <si>
    <t>1.1. Строительство автомобильной дороги Заболотье – Сольвычегодск – Яренск на участке Фоминская – Слободчиково</t>
  </si>
  <si>
    <t>1.10. Строительство автомобильной дороги Карпогоры – Веегора – Лешуконское</t>
  </si>
  <si>
    <t>2.2. Разработка проектной документации и строительство автомобильной дороги Котлас – Коряжма, км 0 – км 41</t>
  </si>
  <si>
    <t>2.3. Строительство автомобильной дороги Усть-Вага – Ядриха на участке км 200 – км 215</t>
  </si>
  <si>
    <t>3.2. Строительство автомобильной дороги Архангельск (от пос. Брин-Наволок) – Каргополь – Вытегра (до с. Прокшино) на участке км 111 – км 122</t>
  </si>
  <si>
    <t>3.3. Строительство автомобильной дороги Архангельск (от пос. Брин-Наволок) – Каргополь – Вытегра (до с. Прокшино) на участке км 124 – км 132 с путепроводом на ст. Емца</t>
  </si>
  <si>
    <t>3.5. Реконструкция автомобильной дороги Архангельск (от пос. Брин-Наволок) – Каргополь – Вытегра (до с. Прокшино) на участке Самодед – Кяма</t>
  </si>
  <si>
    <t>3.9. Реконструкция автомобильной дороги Архангельск (от пос. Брин-Наволок) – Каргополь – Вытегра (до с. Прокшино) на участке Песок – Чурилово</t>
  </si>
  <si>
    <t>3.10. Реконструкция автомобильной дороги Архангельск (от пос. Брин-Наволок) – Каргополь – Вытегра (до с. Прокшино) на участке Чурилово – Медведево</t>
  </si>
  <si>
    <t>4.2. Строительство мостового перехода через реку Устья на автомобильной дороге Октябрьский – Мягкославская (Некрасово) с подъездом к дер. Мягкославская</t>
  </si>
  <si>
    <t>4.3. Строительство автомобильной дороги Подъезд к дер. Боярская от автомобильной дороги Ломоносово – Ровдино</t>
  </si>
  <si>
    <t>5.3. Строительство мостового перехода через реку Устья на км 78+350 автомобильной дороги Вельск – Шангалы</t>
  </si>
  <si>
    <t>5.4. Строительство мостового перехода через реку Сельменьга на автомобильной дороге Усть-Ваеньга – Осиново – Фалюки (до дер. Задориха)</t>
  </si>
  <si>
    <t>5.6.  Реконструкция мостового перехода через реку Вага на км 2+067  автомобильной дороги Вельск –Шангалы</t>
  </si>
  <si>
    <t>1.1. Капитальный ремонт и ремонт автомобильных дорог по маршруту Архангельск – аэропорт “Талаги” с подъездом к нефтебазе пос. Талаги</t>
  </si>
  <si>
    <t>1.2. Капитальный ремонт и ремонт автомобильных дорог по маршруту Усть-Вага – Ядриха 
в том числе:</t>
  </si>
  <si>
    <t>1.6. Капитальный ремонт и ремонт автомобильных дорог по маршруту Архангельск (от пос. Брин-Наволок) – Каргополь – Вытегра (до с. Прокшино)</t>
  </si>
  <si>
    <t>1.9. Капитальный ремонт и ремонт автомобильных дорог по маршруту Архангельск – Белогорский – Пинега – Кимжа – Мезень</t>
  </si>
  <si>
    <t>3.1. Обеспечение бесперебойного движения автотранспортных средств по  региональным автомобильным дорогам
в том числе:</t>
  </si>
  <si>
    <t>3.1.1.  Мероприятия по решению неотложных задач по приведению в нормативное состояние региональных автомобильных дорог на основании решения Правительства Российской Федерации  путем проведения работ в рамках их содержания</t>
  </si>
  <si>
    <t>4.2. Устройство переходно-скоростных полос, цементобетонных участков автомобильных дорог и площадок для осуществления весового и габаритного контроля транспортных средств</t>
  </si>
  <si>
    <t>2.1.1. Субсидии бюджетным учреждениям на финансовое обеспечение</t>
  </si>
  <si>
    <t>срок реализации 
проекта – 2018 – 2020 годы; 
ввод в 2019 году –  4,1 км;
ввод в 2020 году – 3,3 км, 
в том числе 50,0 п. м мостов</t>
  </si>
  <si>
    <t>Объем финансирования, тыс. руб. - действующая редакция</t>
  </si>
  <si>
    <t>Задача N 2 - обеспечение нормативных условий для движения транзитного транспорта по территории Архангельской области в направлении Северного автодорожного коридора и приграничных к Архангельской области субъектов Российской Федерации</t>
  </si>
  <si>
    <t>ПРИЛОЖЕНИЕ № 3
к государственной программе 
Архангельской области
«Развитие транспортной системы 
Архангельской области»</t>
  </si>
  <si>
    <t>Ответственный исполнитель – министерство транспорта  Архангельской области  (далее – министерство транспорта)</t>
  </si>
  <si>
    <t>Статус</t>
  </si>
  <si>
    <t>Наименование государственной 
программы, государственной подпрограммы</t>
  </si>
  <si>
    <t>Ответственный исполнитель, соисполнитель государственной программы (государственной подпрограммы)</t>
  </si>
  <si>
    <t>Всего</t>
  </si>
  <si>
    <t xml:space="preserve">Государственная
программа </t>
  </si>
  <si>
    <t>ответственный исполнитель – министерство транспорта</t>
  </si>
  <si>
    <t>Подпрограмма № 1</t>
  </si>
  <si>
    <t>"Проведение сбалансированной государственной тарифной политики на транспорте"</t>
  </si>
  <si>
    <t>Подпрограмма № 2</t>
  </si>
  <si>
    <t>"Развитие общественного пассажирского транспорта и транспортной инфраструктуры Архангельской области"</t>
  </si>
  <si>
    <t>Подпрограмма № 3</t>
  </si>
  <si>
    <t>"Развитие и совершенствование сети автомобильных дорог общего пользования регионального значения Архангельской области"</t>
  </si>
  <si>
    <t>Подпрограмма № 4</t>
  </si>
  <si>
    <t>"Улучшение эксплуатационного состояния автомобильных дорог общего пользования регионального значения за счет ремонта, капитального ремонта и содержания"</t>
  </si>
  <si>
    <t>Подпрограмма № 5</t>
  </si>
  <si>
    <t>соисполнитель – министерство связи и информационных технологий Архангельской области</t>
  </si>
  <si>
    <t>Подпрограмма № 6</t>
  </si>
  <si>
    <t>РЕСУРСНОЕ ОБЕСПЕЧЕНИЕ
реализации государственной программы Архангельской области “Развитие транспортной системы 
Архангельской области (2014 – 2020 годы)” за счет средств областного бюджета</t>
  </si>
  <si>
    <t>соисполнитель – государственное казенное учреждение Архангельской области «Дорожное агентство «Архангельскавтодор»</t>
  </si>
  <si>
    <t>соисполнитель – государственная инспекция по надзору за техническим состоянием самоходных машин и других видов техники Архангельской области (далее – инспекция Архоблгостехнадзора)</t>
  </si>
  <si>
    <t>соисполнитель – инспекция Архоблгостехнадзора)</t>
  </si>
  <si>
    <t>государственное казенное учреждение Архангельской области “Дорожное агентство “Архангельск-автодор” (далее – Архангельскавтодор)</t>
  </si>
  <si>
    <t>Расходы областного бюджета, тыс. рублей - действующая редакция</t>
  </si>
  <si>
    <t>Изменения + и -</t>
  </si>
  <si>
    <t>Расходы областного бюджета, тыс. рублей - с учетом изменений</t>
  </si>
  <si>
    <t xml:space="preserve"> "Создание условий для реализации государственной программы и осуществления прочих расходов"</t>
  </si>
  <si>
    <t>"Повышение безопасности дорожного движения в Архангельской области"</t>
  </si>
  <si>
    <t>государственная инспекция по надзору за техническим состоянием самоходных машин и других видов техники Архангельской области</t>
  </si>
  <si>
    <t>действующая редакция</t>
  </si>
  <si>
    <t>с учетом изменений</t>
  </si>
  <si>
    <t>Изменения      + и -</t>
  </si>
  <si>
    <t>1.9. Развитие аэропортовой инфраструктуры на территории Архангельской области</t>
  </si>
  <si>
    <t>1.10. Проектирование и строительство транспортных развязок в муниципальном образовании "Город Архангельск"</t>
  </si>
  <si>
    <t>1.3. Капитальный ремонт и ремонт автомобильных дорог по маршруту Исакогорка – Новодвинск – Холмогоры</t>
  </si>
  <si>
    <t>1.4. Капитальный ремонт и ремонт автомобильных дорог по маршруту Урень – Шарья – Никольск – Котлас</t>
  </si>
  <si>
    <t>1.5. Капитальный ремонт и ремонт автомобильных дорог по маршруту Котлас – Коряжма – Виледь –  Ильинско-Подомское, Ильинско-Подомское – Вилегодск – Самино – Перевоз – развилка, Дресвянка –  Васюнино (км 0+000  –км 1+270), Ильинско-Подомское – Быково – Павловск –  Сорово – Фоминский</t>
  </si>
  <si>
    <t>1.1. Развитие системы автоматического контроля и выявления нарушений Правил дорожного движения Российской Федерации, утвержденных постановлением Совета Министров - Правительства Российской Федерации от 23 октября 1993 года N 1090 (далее - Правила дорожного движения)</t>
  </si>
  <si>
    <t>1.2. Эффективное применение специальных технических средств фиксации нарушений Правил дорожного движения, работающих в автоматическом режиме</t>
  </si>
  <si>
    <t>Материально-техническое и финансовое обеспечение деятельности министерства транспорта Архангельской области, как ответственного исполнителя государственной программы</t>
  </si>
  <si>
    <t>повышения уровня безопасности дорожного движения на автомобильных дорогах Архангельской области и снижение тяжести последствий дорожно-транспортных происшествий (далее - ДТП) путем установки 17 систем автоматического контроля и выявления нарушений Правил дорожного движения</t>
  </si>
  <si>
    <t>2.2. Строительство (приобретение) речных судов для осуществления грузопассажирских перевозок на территории Архангельской области, в том числе:</t>
  </si>
  <si>
    <t>2.2.1. Приобретение речных судов по договорам лизинга</t>
  </si>
  <si>
    <t>2.2.4. Строительство моторной лодки для организации регулярных пассажирских перевозок</t>
  </si>
  <si>
    <t>2.2.5. Приобретение баржи в целях организации переправы через реку Северная Двина между остановочными пунктами Усть-Ваеньга и Талто в МО «Виноградовский муниципальный район»</t>
  </si>
  <si>
    <t>2.2.2. Строительство грузопассажирского парома пассажировместимостью 200 человек (класс Речного регистра - лед 40) для работы на городских переправах г. Архангельска в дельте реки Северная Двина</t>
  </si>
  <si>
    <t>2.2.3. Строительство грузопассажирского парома пассажировместимостью 50 пассажиров (класс Речного регистра - лед 20) для работы на переправах Архангельской области</t>
  </si>
  <si>
    <t>1.4. Ремонт и содержание автомобильных дорог общего пользования местного значения в муниципальном образовании "Город Архангельск"</t>
  </si>
  <si>
    <t>2.7.  Организация перевозок пассажиров автомобильным транспортом в междугородном и пригородном сообщении</t>
  </si>
  <si>
    <t>1.2. Строительство автомобильной дороги Архангельск (от дер. Рикасиха) – Онега, участок “19 ветка Хайнозерской дороги”</t>
  </si>
  <si>
    <t>1.3. Проектирование и обустройство пешеходных переходов на дорогах регионального значения в соответствии с требованиями национальных стандартов</t>
  </si>
  <si>
    <t>1.11. Реконструкция пр-та Ленинградского от ул. Первомайской до ул. Смольный Буян в г. Архангельске</t>
  </si>
  <si>
    <t>министерство связи и информационных технологий</t>
  </si>
  <si>
    <t>2021 год</t>
  </si>
  <si>
    <t>2022 год</t>
  </si>
  <si>
    <t>2023 год</t>
  </si>
  <si>
    <t>2024 год</t>
  </si>
  <si>
    <t>1.10. Разработка и реализация проектной документации на капитальный ремонт и ремонт участков региональных автомобильных дорог, не включенных в маршруты</t>
  </si>
  <si>
    <t>Цель подпрограммы – увеличение доли региональных автомобильных дорог, соответствующих нормативным требованиям, в их общей протяженности не менее чем до 32 % (относительно их протяженности по состоянию на 31 декабря 2017 года); снижение доли автомобильных дорог федерального и регионального значения, работающих в режиме перегрузки, в их общей протяженности на 10 % по сравнению с 2017 годом; снижение количества мест концентрации дорожно-транспортных происшествий (аварийно-опасных участков) на дорожной сети в два раза по сравнению с 2017 годом; доведение в Архангельской городской агломерации доли автомобильных дорог, соответствующих нормативным требованиям, в их общей протяженности до 85 процентов.</t>
  </si>
  <si>
    <t>Задача № 1 – обеспечение реализации Указа Президента Российской Федерации «О национальных целях и стратегических задачах развития Российской Федерации до 2024 года»</t>
  </si>
  <si>
    <t>1.1. Приведение в нормативное состояние региональных автомобильных дорог</t>
  </si>
  <si>
    <t>Всего по подпрограмме № 7</t>
  </si>
  <si>
    <t>приведение в нормативное состояние 1265 км региональных автомобильных дорог</t>
  </si>
  <si>
    <t>1.2. Приведение в нормативное состояние автомобильных дорог Архангельской агломерации</t>
  </si>
  <si>
    <t xml:space="preserve">ВСЕГО по федеральному проекту «Дорожная сеть» национального проекта «Безопасные и качественные автомобильные дороги»
</t>
  </si>
  <si>
    <t>VII.Подпрограмма № 7 "Комплексное развитие объединенной дорожной сети Архангельской области и Архангельской агломерации"</t>
  </si>
  <si>
    <t>1.13. Строительство автомобильной дороги "Восточное шоссе" в г. Котласе (погашение кредиторской задолженности)</t>
  </si>
  <si>
    <t>2.8. Доковый ремонт пассажирского судна «Капитан Митягин» с приобретением и установкой дизельно-редукторного агрегата, прочими сопутствующими работами для муниципального образования «Онежский муниципальный район»</t>
  </si>
  <si>
    <t>3.9. Восстановление и устройство вновь пешеходных переходов на региональных автомобильных дорогах в границах населенных пунктов</t>
  </si>
  <si>
    <t>1.7. Содержание и ремонт инфраструктуры узкоколейной железной дороги пос.Авнюгский - пос.Поперечка в муниципальном образовании "Верхнетоемский муниципальный район"</t>
  </si>
  <si>
    <t>1.12.1. Реконструкция моста через Никольское устье Северной Двины в г. Северодвинске</t>
  </si>
  <si>
    <t>1.12. Осуществление крупных особо важных для социально-экономического развития Российской Федерации проектов
в том числе:</t>
  </si>
  <si>
    <t>1.14. Строительство автомобильной дороги Экотехнопарк «Шиес» - ст. Шиес</t>
  </si>
  <si>
    <t>2.9. Капитальный ремонт речных судов для осуществления грузопассажирских перевозок на территории Архангельской области</t>
  </si>
  <si>
    <t>1.15. 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</t>
  </si>
  <si>
    <t>1.16. Осуществление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</si>
  <si>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1.4. 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</t>
  </si>
  <si>
    <t>4.4.1. Реконструкция автомобильной дороги Усть-Ваеньга - Осиново – Фалюки (до дер. Задориха) на участке км 43+500 – 63+000 (I пусковой комплекс) (в рамках федерального проекта "Дорожная сеть" национального проекта "Безопасные и качественные автомобильные дороги")</t>
  </si>
  <si>
    <t>5.5.  Строительство мостового перехода через реку Мудьюга на автомобильной дороге Савинский - Ярнема - Онега</t>
  </si>
  <si>
    <t>5.7.  Реконструкция мостового перехода через реку Вождеромка на км 60+464 автомобильной дороги Архангельск - Белогорский - Пинега - Кимжа - Мезень</t>
  </si>
  <si>
    <t>5.8.  Реконструкция мостового перехода через реку Онега на км 12+977 автомобильной дороги Дениславье - Североонежск - СОБР</t>
  </si>
  <si>
    <t>Объем финансирования, тыс. руб.</t>
  </si>
  <si>
    <t>Раздаточный материал министерства транспорта Архангельской области по государственной программе 
"Развитие транспортной системы Архангельской области"</t>
  </si>
  <si>
    <t>Капитальный ремонт и пероборудование самоходного парома «Куростров»</t>
  </si>
  <si>
    <t>Государственная программа Архангельской области "Развитие образования и науки Архангельской области"</t>
  </si>
  <si>
    <t>Государственная программа Архангельской области "Социальная поддержка граждан в Архангельской области"</t>
  </si>
  <si>
    <t>Обеспечение беспрепятственного доступа к объектам транспортной инфраструктуры</t>
  </si>
  <si>
    <t>Реконструкция мостового перехода через реку Вага на км 2 + 067 автомобильной дороги Вельск - Шангалы</t>
  </si>
  <si>
    <t>Ремонт и содержание подъездных автомобильных дорог общего пользования местного значения к территориям садоводческих и огороднических некоммерческих товариществ</t>
  </si>
  <si>
    <t>Проектирование и строительство автомобильной дороги общего пользования регионального значения Заболотье - Сольвычегодск - Яренск на участке Фоминская - Слободчиково</t>
  </si>
  <si>
    <t>бюджет города Москвы</t>
  </si>
  <si>
    <t>Всего по программе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</si>
  <si>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</si>
  <si>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Реконструкция автомобильной дороги общего пользования местного значения на территории муниципального образования «Североонежское»</t>
  </si>
  <si>
    <t>НКО «Фонд развития моногородов»</t>
  </si>
  <si>
    <t>Раздаточный материал министерства транспорта Архангельской области 
по государственным программам Архангельской области</t>
  </si>
  <si>
    <t>ВСЕГО 
по программам</t>
  </si>
  <si>
    <t>Ремонт автомобильных дорог общего пользования местного значения</t>
  </si>
  <si>
    <t>Непрограммные расходы (резерв на ликвидацию потерь дорожного хозяйства от паводков и тп.)</t>
  </si>
  <si>
    <t>ИТОГО</t>
  </si>
  <si>
    <t>Финансирование по другим гос. программам, где минтранс АО является ГРБС</t>
  </si>
  <si>
    <t>ИТОГО по министерству транспорта АО</t>
  </si>
  <si>
    <t>Бюджет</t>
  </si>
  <si>
    <t>Прогноз</t>
  </si>
  <si>
    <t>Государственная программа Архангельской области "Экономическое развитие и инвестиционная деятельность в Архангельской области "</t>
  </si>
  <si>
    <t>Государственная программа Архангельской области "Устойчивое развитие сельских территорий Архангельской области "</t>
  </si>
  <si>
    <t>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"</t>
  </si>
  <si>
    <t xml:space="preserve"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 </t>
  </si>
  <si>
    <t>Государственная программа Архангельской области "Культура Русского Севера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</si>
</sst>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_р_._-;_-@_-"/>
    <numFmt numFmtId="166" formatCode="_-* #,##0.0_р_._-;\-* #,##0.0_р_._-;_-* &quot;-&quot;??_р_._-;_-@_-"/>
    <numFmt numFmtId="167" formatCode="0.0"/>
    <numFmt numFmtId="168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0" xfId="0" applyFont="1" applyFill="1" applyAlignment="1"/>
    <xf numFmtId="3" fontId="8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Border="1"/>
    <xf numFmtId="3" fontId="10" fillId="2" borderId="1" xfId="0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6" fontId="8" fillId="0" borderId="1" xfId="1" applyNumberFormat="1" applyFont="1" applyFill="1" applyBorder="1"/>
    <xf numFmtId="0" fontId="8" fillId="0" borderId="0" xfId="0" applyFont="1" applyFill="1"/>
    <xf numFmtId="165" fontId="8" fillId="0" borderId="0" xfId="0" applyNumberFormat="1" applyFont="1" applyFill="1"/>
    <xf numFmtId="166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/>
    <xf numFmtId="168" fontId="6" fillId="0" borderId="1" xfId="0" applyNumberFormat="1" applyFont="1" applyFill="1" applyBorder="1" applyAlignment="1">
      <alignment horizontal="center" wrapText="1"/>
    </xf>
    <xf numFmtId="167" fontId="6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/>
    </xf>
    <xf numFmtId="166" fontId="6" fillId="0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166" fontId="6" fillId="0" borderId="1" xfId="1" applyNumberFormat="1" applyFont="1" applyFill="1" applyBorder="1" applyAlignment="1">
      <alignment vertical="center"/>
    </xf>
    <xf numFmtId="168" fontId="6" fillId="0" borderId="8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0" borderId="0" xfId="0" applyFont="1" applyFill="1"/>
    <xf numFmtId="166" fontId="13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165" fontId="6" fillId="0" borderId="0" xfId="0" applyNumberFormat="1" applyFont="1" applyFill="1"/>
    <xf numFmtId="166" fontId="6" fillId="3" borderId="1" xfId="1" applyNumberFormat="1" applyFont="1" applyFill="1" applyBorder="1" applyAlignment="1">
      <alignment horizontal="center" vertical="center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1" xfId="0" applyFont="1" applyFill="1" applyBorder="1"/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wrapText="1"/>
    </xf>
    <xf numFmtId="0" fontId="8" fillId="0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8" fillId="5" borderId="21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165" fontId="14" fillId="5" borderId="22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/>
    </xf>
    <xf numFmtId="166" fontId="8" fillId="0" borderId="8" xfId="1" applyNumberFormat="1" applyFont="1" applyFill="1" applyBorder="1" applyAlignment="1">
      <alignment horizontal="center" vertical="center"/>
    </xf>
    <xf numFmtId="166" fontId="11" fillId="0" borderId="8" xfId="1" applyNumberFormat="1" applyFont="1" applyFill="1" applyBorder="1" applyAlignment="1">
      <alignment horizontal="center" vertical="center"/>
    </xf>
    <xf numFmtId="166" fontId="6" fillId="0" borderId="8" xfId="1" applyNumberFormat="1" applyFont="1" applyFill="1" applyBorder="1" applyAlignment="1">
      <alignment horizontal="center"/>
    </xf>
    <xf numFmtId="166" fontId="6" fillId="0" borderId="8" xfId="1" applyNumberFormat="1" applyFont="1" applyFill="1" applyBorder="1"/>
    <xf numFmtId="166" fontId="6" fillId="0" borderId="8" xfId="1" applyNumberFormat="1" applyFont="1" applyFill="1" applyBorder="1" applyAlignment="1">
      <alignment horizontal="left" vertical="top" wrapText="1"/>
    </xf>
    <xf numFmtId="166" fontId="8" fillId="0" borderId="8" xfId="1" applyNumberFormat="1" applyFont="1" applyFill="1" applyBorder="1"/>
    <xf numFmtId="166" fontId="6" fillId="0" borderId="8" xfId="1" applyNumberFormat="1" applyFont="1" applyFill="1" applyBorder="1" applyAlignment="1">
      <alignment vertical="center"/>
    </xf>
    <xf numFmtId="166" fontId="8" fillId="4" borderId="8" xfId="1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center" vertical="center"/>
    </xf>
    <xf numFmtId="165" fontId="8" fillId="4" borderId="8" xfId="0" applyNumberFormat="1" applyFont="1" applyFill="1" applyBorder="1" applyAlignment="1">
      <alignment vertical="center"/>
    </xf>
    <xf numFmtId="165" fontId="14" fillId="5" borderId="24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vertical="top" wrapText="1"/>
    </xf>
    <xf numFmtId="0" fontId="8" fillId="0" borderId="22" xfId="0" applyFont="1" applyFill="1" applyBorder="1" applyAlignment="1">
      <alignment vertical="top" wrapText="1"/>
    </xf>
    <xf numFmtId="0" fontId="8" fillId="0" borderId="22" xfId="0" applyFont="1" applyFill="1" applyBorder="1" applyAlignment="1">
      <alignment horizontal="left" vertical="top"/>
    </xf>
    <xf numFmtId="166" fontId="8" fillId="0" borderId="22" xfId="1" applyNumberFormat="1" applyFont="1" applyFill="1" applyBorder="1" applyAlignment="1">
      <alignment horizontal="center" vertical="center"/>
    </xf>
    <xf numFmtId="166" fontId="8" fillId="0" borderId="24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horizontal="left" vertical="top"/>
    </xf>
    <xf numFmtId="166" fontId="8" fillId="4" borderId="10" xfId="1" applyNumberFormat="1" applyFont="1" applyFill="1" applyBorder="1" applyAlignment="1">
      <alignment horizontal="center" vertical="center"/>
    </xf>
    <xf numFmtId="166" fontId="8" fillId="4" borderId="14" xfId="1" applyNumberFormat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center" vertical="center" wrapText="1"/>
    </xf>
    <xf numFmtId="3" fontId="8" fillId="0" borderId="25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Финансовый" xfId="1" builtinId="3"/>
    <cellStyle name="Финансовый 2" xfId="2"/>
    <cellStyle name="Финансов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AV762"/>
  <sheetViews>
    <sheetView tabSelected="1" view="pageBreakPreview" zoomScale="90" zoomScaleNormal="80" zoomScaleSheetLayoutView="90" workbookViewId="0">
      <pane ySplit="6" topLeftCell="A630" activePane="bottomLeft" state="frozen"/>
      <selection pane="bottomLeft" activeCell="AM11" sqref="AM11"/>
    </sheetView>
  </sheetViews>
  <sheetFormatPr defaultRowHeight="12.75" outlineLevelRow="1" outlineLevelCol="2" x14ac:dyDescent="0.2"/>
  <cols>
    <col min="1" max="1" width="46.28515625" style="1" customWidth="1"/>
    <col min="2" max="2" width="21.28515625" style="1" hidden="1" customWidth="1"/>
    <col min="3" max="3" width="23.140625" style="6" customWidth="1"/>
    <col min="4" max="4" width="17.5703125" style="39" hidden="1" customWidth="1" collapsed="1"/>
    <col min="5" max="10" width="16.28515625" style="1" hidden="1" customWidth="1" outlineLevel="1"/>
    <col min="11" max="12" width="17.5703125" style="1" hidden="1" customWidth="1" outlineLevel="1"/>
    <col min="13" max="13" width="18.28515625" style="1" hidden="1" customWidth="1" outlineLevel="1"/>
    <col min="14" max="14" width="16.28515625" style="1" hidden="1" customWidth="1" outlineLevel="1"/>
    <col min="15" max="15" width="17.5703125" style="1" hidden="1" customWidth="1" outlineLevel="1"/>
    <col min="16" max="16" width="17.5703125" style="39" hidden="1" customWidth="1" outlineLevel="2" collapsed="1"/>
    <col min="17" max="20" width="17.5703125" style="1" hidden="1" customWidth="1" outlineLevel="1"/>
    <col min="21" max="21" width="14.85546875" style="1" hidden="1" customWidth="1" outlineLevel="1"/>
    <col min="22" max="27" width="17.5703125" style="1" hidden="1" customWidth="1" outlineLevel="1"/>
    <col min="28" max="28" width="17.5703125" style="39" hidden="1" customWidth="1"/>
    <col min="29" max="33" width="16.28515625" style="1" hidden="1" customWidth="1" outlineLevel="1"/>
    <col min="34" max="34" width="16.28515625" style="1" customWidth="1" outlineLevel="1"/>
    <col min="35" max="35" width="17.5703125" style="1" customWidth="1" outlineLevel="1"/>
    <col min="36" max="37" width="18.140625" style="1" customWidth="1" outlineLevel="1"/>
    <col min="38" max="38" width="17" style="1" customWidth="1"/>
    <col min="39" max="39" width="18" style="1" customWidth="1"/>
    <col min="40" max="40" width="20.85546875" style="1" customWidth="1"/>
    <col min="41" max="41" width="21.42578125" style="1" customWidth="1"/>
    <col min="42" max="16384" width="9.140625" style="1"/>
  </cols>
  <sheetData>
    <row r="1" spans="1:37" ht="55.5" customHeight="1" x14ac:dyDescent="0.3">
      <c r="A1" s="70" t="s">
        <v>228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</row>
    <row r="2" spans="1:37" ht="13.5" thickBot="1" x14ac:dyDescent="0.25"/>
    <row r="3" spans="1:37" s="24" customFormat="1" ht="15.75" customHeight="1" x14ac:dyDescent="0.25">
      <c r="A3" s="101" t="s">
        <v>12</v>
      </c>
      <c r="B3" s="102" t="s">
        <v>18</v>
      </c>
      <c r="C3" s="102" t="s">
        <v>13</v>
      </c>
      <c r="D3" s="103" t="s">
        <v>143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103" t="s">
        <v>170</v>
      </c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  <c r="AB3" s="103" t="s">
        <v>227</v>
      </c>
      <c r="AC3" s="104"/>
      <c r="AD3" s="104"/>
      <c r="AE3" s="104"/>
      <c r="AF3" s="104"/>
      <c r="AG3" s="104"/>
      <c r="AH3" s="104"/>
      <c r="AI3" s="104"/>
      <c r="AJ3" s="104"/>
      <c r="AK3" s="139"/>
    </row>
    <row r="4" spans="1:37" s="24" customFormat="1" ht="15.75" customHeight="1" x14ac:dyDescent="0.25">
      <c r="A4" s="158"/>
      <c r="B4" s="159"/>
      <c r="C4" s="159"/>
      <c r="D4" s="174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6"/>
      <c r="AB4" s="174"/>
      <c r="AC4" s="175"/>
      <c r="AD4" s="175"/>
      <c r="AE4" s="175"/>
      <c r="AF4" s="175"/>
      <c r="AG4" s="175"/>
      <c r="AH4" s="175" t="s">
        <v>248</v>
      </c>
      <c r="AI4" s="76" t="s">
        <v>249</v>
      </c>
      <c r="AJ4" s="76"/>
      <c r="AK4" s="177"/>
    </row>
    <row r="5" spans="1:37" s="24" customFormat="1" ht="15.75" x14ac:dyDescent="0.25">
      <c r="A5" s="107"/>
      <c r="B5" s="58"/>
      <c r="C5" s="58"/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14</v>
      </c>
      <c r="K5" s="51" t="s">
        <v>15</v>
      </c>
      <c r="L5" s="51" t="s">
        <v>199</v>
      </c>
      <c r="M5" s="51" t="s">
        <v>200</v>
      </c>
      <c r="N5" s="51" t="s">
        <v>201</v>
      </c>
      <c r="O5" s="51" t="s">
        <v>202</v>
      </c>
      <c r="P5" s="51" t="s">
        <v>6</v>
      </c>
      <c r="Q5" s="51" t="s">
        <v>7</v>
      </c>
      <c r="R5" s="51" t="s">
        <v>8</v>
      </c>
      <c r="S5" s="51" t="s">
        <v>9</v>
      </c>
      <c r="T5" s="51" t="s">
        <v>10</v>
      </c>
      <c r="U5" s="51" t="s">
        <v>11</v>
      </c>
      <c r="V5" s="51" t="s">
        <v>14</v>
      </c>
      <c r="W5" s="51" t="s">
        <v>15</v>
      </c>
      <c r="X5" s="51" t="s">
        <v>199</v>
      </c>
      <c r="Y5" s="51" t="s">
        <v>200</v>
      </c>
      <c r="Z5" s="51" t="s">
        <v>201</v>
      </c>
      <c r="AA5" s="51" t="s">
        <v>202</v>
      </c>
      <c r="AB5" s="51" t="s">
        <v>6</v>
      </c>
      <c r="AC5" s="51" t="s">
        <v>7</v>
      </c>
      <c r="AD5" s="51" t="s">
        <v>8</v>
      </c>
      <c r="AE5" s="51" t="s">
        <v>9</v>
      </c>
      <c r="AF5" s="51" t="s">
        <v>10</v>
      </c>
      <c r="AG5" s="51" t="s">
        <v>11</v>
      </c>
      <c r="AH5" s="51" t="s">
        <v>14</v>
      </c>
      <c r="AI5" s="51" t="s">
        <v>15</v>
      </c>
      <c r="AJ5" s="51" t="s">
        <v>199</v>
      </c>
      <c r="AK5" s="140" t="s">
        <v>200</v>
      </c>
    </row>
    <row r="6" spans="1:37" s="24" customFormat="1" ht="16.5" thickBot="1" x14ac:dyDescent="0.3">
      <c r="A6" s="153">
        <v>1</v>
      </c>
      <c r="B6" s="154">
        <v>2</v>
      </c>
      <c r="C6" s="155">
        <v>3</v>
      </c>
      <c r="D6" s="156">
        <v>4</v>
      </c>
      <c r="E6" s="156">
        <v>5</v>
      </c>
      <c r="F6" s="156">
        <v>6</v>
      </c>
      <c r="G6" s="156">
        <v>7</v>
      </c>
      <c r="H6" s="156">
        <v>8</v>
      </c>
      <c r="I6" s="156">
        <v>9</v>
      </c>
      <c r="J6" s="156">
        <v>10</v>
      </c>
      <c r="K6" s="156">
        <v>11</v>
      </c>
      <c r="L6" s="156">
        <v>12</v>
      </c>
      <c r="M6" s="156">
        <v>13</v>
      </c>
      <c r="N6" s="156">
        <v>14</v>
      </c>
      <c r="O6" s="156">
        <v>15</v>
      </c>
      <c r="P6" s="156">
        <v>4</v>
      </c>
      <c r="Q6" s="156">
        <v>5</v>
      </c>
      <c r="R6" s="156">
        <v>6</v>
      </c>
      <c r="S6" s="156">
        <v>7</v>
      </c>
      <c r="T6" s="156">
        <v>8</v>
      </c>
      <c r="U6" s="156">
        <v>9</v>
      </c>
      <c r="V6" s="156">
        <v>10</v>
      </c>
      <c r="W6" s="156">
        <v>11</v>
      </c>
      <c r="X6" s="156">
        <v>12</v>
      </c>
      <c r="Y6" s="156">
        <v>13</v>
      </c>
      <c r="Z6" s="156">
        <v>14</v>
      </c>
      <c r="AA6" s="156">
        <v>15</v>
      </c>
      <c r="AB6" s="156">
        <v>4</v>
      </c>
      <c r="AC6" s="156">
        <v>5</v>
      </c>
      <c r="AD6" s="156">
        <v>6</v>
      </c>
      <c r="AE6" s="156">
        <v>7</v>
      </c>
      <c r="AF6" s="156">
        <v>8</v>
      </c>
      <c r="AG6" s="156">
        <v>9</v>
      </c>
      <c r="AH6" s="156">
        <v>4</v>
      </c>
      <c r="AI6" s="156">
        <v>5</v>
      </c>
      <c r="AJ6" s="156">
        <v>6</v>
      </c>
      <c r="AK6" s="157">
        <v>7</v>
      </c>
    </row>
    <row r="7" spans="1:37" s="24" customFormat="1" ht="15.75" customHeight="1" x14ac:dyDescent="0.25">
      <c r="A7" s="161" t="s">
        <v>55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3"/>
    </row>
    <row r="8" spans="1:37" s="24" customFormat="1" ht="15.75" outlineLevel="1" x14ac:dyDescent="0.25">
      <c r="A8" s="108" t="s">
        <v>64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109"/>
    </row>
    <row r="9" spans="1:37" s="24" customFormat="1" ht="15.75" outlineLevel="1" x14ac:dyDescent="0.25">
      <c r="A9" s="108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109"/>
    </row>
    <row r="10" spans="1:37" s="24" customFormat="1" ht="15.75" customHeight="1" outlineLevel="1" x14ac:dyDescent="0.25">
      <c r="A10" s="110" t="s">
        <v>29</v>
      </c>
      <c r="B10" s="61" t="s">
        <v>94</v>
      </c>
      <c r="C10" s="47" t="s">
        <v>0</v>
      </c>
      <c r="D10" s="18">
        <f>SUM(E10:O10)</f>
        <v>1752315.8999999997</v>
      </c>
      <c r="E10" s="23">
        <f t="shared" ref="E10:O10" si="0">SUM(E12:E15)</f>
        <v>71616.7</v>
      </c>
      <c r="F10" s="23">
        <f t="shared" si="0"/>
        <v>58037.100000000006</v>
      </c>
      <c r="G10" s="23">
        <f t="shared" si="0"/>
        <v>80899.899999999994</v>
      </c>
      <c r="H10" s="23">
        <f t="shared" si="0"/>
        <v>92441.9</v>
      </c>
      <c r="I10" s="23">
        <f t="shared" si="0"/>
        <v>169903.4</v>
      </c>
      <c r="J10" s="23">
        <f t="shared" si="0"/>
        <v>213589.6</v>
      </c>
      <c r="K10" s="23">
        <f t="shared" si="0"/>
        <v>206555.7</v>
      </c>
      <c r="L10" s="23">
        <f t="shared" si="0"/>
        <v>214817.9</v>
      </c>
      <c r="M10" s="23">
        <f t="shared" si="0"/>
        <v>214817.9</v>
      </c>
      <c r="N10" s="23">
        <f t="shared" si="0"/>
        <v>214817.9</v>
      </c>
      <c r="O10" s="23">
        <f t="shared" si="0"/>
        <v>214817.9</v>
      </c>
      <c r="P10" s="18" t="e">
        <f t="shared" ref="P10:P32" si="1">SUM(Q10:AA10)</f>
        <v>#REF!</v>
      </c>
      <c r="Q10" s="23">
        <f t="shared" ref="Q10:W10" si="2">AC10-E10</f>
        <v>0</v>
      </c>
      <c r="R10" s="23">
        <f t="shared" si="2"/>
        <v>0</v>
      </c>
      <c r="S10" s="23">
        <f t="shared" si="2"/>
        <v>0</v>
      </c>
      <c r="T10" s="23">
        <f t="shared" si="2"/>
        <v>0</v>
      </c>
      <c r="U10" s="23">
        <f t="shared" si="2"/>
        <v>0</v>
      </c>
      <c r="V10" s="23">
        <f t="shared" si="2"/>
        <v>0</v>
      </c>
      <c r="W10" s="23">
        <f t="shared" si="2"/>
        <v>15147.199999999983</v>
      </c>
      <c r="X10" s="23">
        <f t="shared" ref="X10" si="3">AJ10-L10</f>
        <v>-42225.47</v>
      </c>
      <c r="Y10" s="23">
        <f t="shared" ref="Y10" si="4">AK10-M10</f>
        <v>144555.48000000001</v>
      </c>
      <c r="Z10" s="23" t="e">
        <f>#REF!-N10</f>
        <v>#REF!</v>
      </c>
      <c r="AA10" s="23" t="e">
        <f>#REF!-O10</f>
        <v>#REF!</v>
      </c>
      <c r="AB10" s="18">
        <f>SUM(AC10:AK10)</f>
        <v>1440157.31</v>
      </c>
      <c r="AC10" s="23">
        <f t="shared" ref="AC10:AI10" si="5">SUM(AC12:AC15)</f>
        <v>71616.7</v>
      </c>
      <c r="AD10" s="23">
        <f t="shared" si="5"/>
        <v>58037.100000000006</v>
      </c>
      <c r="AE10" s="23">
        <f t="shared" si="5"/>
        <v>80899.899999999994</v>
      </c>
      <c r="AF10" s="23">
        <f t="shared" si="5"/>
        <v>92441.9</v>
      </c>
      <c r="AG10" s="23">
        <f t="shared" si="5"/>
        <v>169903.4</v>
      </c>
      <c r="AH10" s="23">
        <f t="shared" si="5"/>
        <v>213589.6</v>
      </c>
      <c r="AI10" s="23">
        <f t="shared" si="5"/>
        <v>221702.9</v>
      </c>
      <c r="AJ10" s="23">
        <f t="shared" ref="AJ10:AK10" si="6">SUM(AJ12:AJ15)</f>
        <v>172592.43</v>
      </c>
      <c r="AK10" s="141">
        <f t="shared" si="6"/>
        <v>359373.38</v>
      </c>
    </row>
    <row r="11" spans="1:37" s="24" customFormat="1" ht="15.75" outlineLevel="1" x14ac:dyDescent="0.25">
      <c r="A11" s="111"/>
      <c r="B11" s="62"/>
      <c r="C11" s="47" t="s">
        <v>1</v>
      </c>
      <c r="D11" s="18">
        <f t="shared" ref="D11:D33" si="7">SUM(E11:O11)</f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8" t="e">
        <f t="shared" si="1"/>
        <v>#REF!</v>
      </c>
      <c r="Q11" s="23"/>
      <c r="R11" s="23"/>
      <c r="S11" s="23"/>
      <c r="T11" s="23"/>
      <c r="U11" s="23"/>
      <c r="V11" s="23"/>
      <c r="W11" s="23">
        <f t="shared" ref="W11:W33" si="8">AI11-K11</f>
        <v>0</v>
      </c>
      <c r="X11" s="23">
        <f t="shared" ref="X11:X33" si="9">AJ11-L11</f>
        <v>0</v>
      </c>
      <c r="Y11" s="23">
        <f t="shared" ref="Y11:Y33" si="10">AK11-M11</f>
        <v>0</v>
      </c>
      <c r="Z11" s="23" t="e">
        <f>#REF!-N11</f>
        <v>#REF!</v>
      </c>
      <c r="AA11" s="23" t="e">
        <f>#REF!-O11</f>
        <v>#REF!</v>
      </c>
      <c r="AB11" s="18">
        <f>SUM(AC11:AK11)</f>
        <v>0</v>
      </c>
      <c r="AC11" s="23"/>
      <c r="AD11" s="23"/>
      <c r="AE11" s="23"/>
      <c r="AF11" s="23"/>
      <c r="AG11" s="23"/>
      <c r="AH11" s="23"/>
      <c r="AI11" s="23"/>
      <c r="AJ11" s="23"/>
      <c r="AK11" s="141"/>
    </row>
    <row r="12" spans="1:37" s="24" customFormat="1" ht="15.75" outlineLevel="1" x14ac:dyDescent="0.25">
      <c r="A12" s="111"/>
      <c r="B12" s="62"/>
      <c r="C12" s="47" t="s">
        <v>2</v>
      </c>
      <c r="D12" s="18">
        <f t="shared" si="7"/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18" t="e">
        <f t="shared" si="1"/>
        <v>#REF!</v>
      </c>
      <c r="Q12" s="23">
        <f t="shared" ref="Q12:Q33" si="11">AC12-E12</f>
        <v>0</v>
      </c>
      <c r="R12" s="23">
        <f t="shared" ref="R12:R33" si="12">AD12-F12</f>
        <v>0</v>
      </c>
      <c r="S12" s="23">
        <f t="shared" ref="S12:S33" si="13">AE12-G12</f>
        <v>0</v>
      </c>
      <c r="T12" s="23">
        <f t="shared" ref="T12:T33" si="14">AF12-H12</f>
        <v>0</v>
      </c>
      <c r="U12" s="23">
        <f t="shared" ref="U12:U33" si="15">AG12-I12</f>
        <v>0</v>
      </c>
      <c r="V12" s="23">
        <f t="shared" ref="V12:V33" si="16">AH12-J12</f>
        <v>0</v>
      </c>
      <c r="W12" s="23">
        <f t="shared" si="8"/>
        <v>0</v>
      </c>
      <c r="X12" s="23">
        <f t="shared" si="9"/>
        <v>0</v>
      </c>
      <c r="Y12" s="23">
        <f t="shared" si="10"/>
        <v>0</v>
      </c>
      <c r="Z12" s="23" t="e">
        <f>#REF!-N12</f>
        <v>#REF!</v>
      </c>
      <c r="AA12" s="23" t="e">
        <f>#REF!-O12</f>
        <v>#REF!</v>
      </c>
      <c r="AB12" s="18">
        <f>SUM(AC12:AK12)</f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141">
        <v>0</v>
      </c>
    </row>
    <row r="13" spans="1:37" s="24" customFormat="1" ht="15.75" outlineLevel="1" x14ac:dyDescent="0.25">
      <c r="A13" s="111"/>
      <c r="B13" s="62"/>
      <c r="C13" s="47" t="s">
        <v>3</v>
      </c>
      <c r="D13" s="18">
        <f t="shared" si="7"/>
        <v>1752315.8999999997</v>
      </c>
      <c r="E13" s="23">
        <f>68616.7+593.7+2406.3</f>
        <v>71616.7</v>
      </c>
      <c r="F13" s="23">
        <f>71820.3-13783.2</f>
        <v>58037.100000000006</v>
      </c>
      <c r="G13" s="23">
        <v>80899.899999999994</v>
      </c>
      <c r="H13" s="23">
        <v>92441.9</v>
      </c>
      <c r="I13" s="23">
        <v>169903.4</v>
      </c>
      <c r="J13" s="23">
        <v>213589.6</v>
      </c>
      <c r="K13" s="23">
        <v>206555.7</v>
      </c>
      <c r="L13" s="23">
        <v>214817.9</v>
      </c>
      <c r="M13" s="23">
        <v>214817.9</v>
      </c>
      <c r="N13" s="23">
        <v>214817.9</v>
      </c>
      <c r="O13" s="23">
        <v>214817.9</v>
      </c>
      <c r="P13" s="18" t="e">
        <f t="shared" si="1"/>
        <v>#REF!</v>
      </c>
      <c r="Q13" s="23">
        <f t="shared" si="11"/>
        <v>0</v>
      </c>
      <c r="R13" s="23">
        <f t="shared" si="12"/>
        <v>0</v>
      </c>
      <c r="S13" s="23">
        <f t="shared" si="13"/>
        <v>0</v>
      </c>
      <c r="T13" s="23">
        <f t="shared" si="14"/>
        <v>0</v>
      </c>
      <c r="U13" s="23">
        <f t="shared" si="15"/>
        <v>0</v>
      </c>
      <c r="V13" s="23">
        <f t="shared" si="16"/>
        <v>0</v>
      </c>
      <c r="W13" s="23">
        <f t="shared" si="8"/>
        <v>15147.199999999983</v>
      </c>
      <c r="X13" s="23">
        <f t="shared" si="9"/>
        <v>-42225.47</v>
      </c>
      <c r="Y13" s="23">
        <f t="shared" si="10"/>
        <v>144555.48000000001</v>
      </c>
      <c r="Z13" s="23" t="e">
        <f>#REF!-N13</f>
        <v>#REF!</v>
      </c>
      <c r="AA13" s="23" t="e">
        <f>#REF!-O13</f>
        <v>#REF!</v>
      </c>
      <c r="AB13" s="18">
        <f>SUM(AC13:AK13)</f>
        <v>1440157.31</v>
      </c>
      <c r="AC13" s="23">
        <f>68616.7+593.7+2406.3</f>
        <v>71616.7</v>
      </c>
      <c r="AD13" s="23">
        <f>71820.3-13783.2</f>
        <v>58037.100000000006</v>
      </c>
      <c r="AE13" s="23">
        <v>80899.899999999994</v>
      </c>
      <c r="AF13" s="23">
        <v>92441.9</v>
      </c>
      <c r="AG13" s="23">
        <v>169903.4</v>
      </c>
      <c r="AH13" s="23">
        <v>213589.6</v>
      </c>
      <c r="AI13" s="23">
        <v>221702.9</v>
      </c>
      <c r="AJ13" s="23">
        <v>172592.43</v>
      </c>
      <c r="AK13" s="141">
        <v>359373.38</v>
      </c>
    </row>
    <row r="14" spans="1:37" s="24" customFormat="1" ht="15.75" outlineLevel="1" x14ac:dyDescent="0.25">
      <c r="A14" s="111"/>
      <c r="B14" s="62"/>
      <c r="C14" s="47" t="s">
        <v>4</v>
      </c>
      <c r="D14" s="18">
        <f t="shared" si="7"/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18" t="e">
        <f t="shared" si="1"/>
        <v>#REF!</v>
      </c>
      <c r="Q14" s="23">
        <f t="shared" si="11"/>
        <v>0</v>
      </c>
      <c r="R14" s="23">
        <f t="shared" si="12"/>
        <v>0</v>
      </c>
      <c r="S14" s="23">
        <f t="shared" si="13"/>
        <v>0</v>
      </c>
      <c r="T14" s="23">
        <f t="shared" si="14"/>
        <v>0</v>
      </c>
      <c r="U14" s="23">
        <f t="shared" si="15"/>
        <v>0</v>
      </c>
      <c r="V14" s="23">
        <f t="shared" si="16"/>
        <v>0</v>
      </c>
      <c r="W14" s="23">
        <f t="shared" si="8"/>
        <v>0</v>
      </c>
      <c r="X14" s="23">
        <f t="shared" si="9"/>
        <v>0</v>
      </c>
      <c r="Y14" s="23">
        <f t="shared" si="10"/>
        <v>0</v>
      </c>
      <c r="Z14" s="23" t="e">
        <f>#REF!-N14</f>
        <v>#REF!</v>
      </c>
      <c r="AA14" s="23" t="e">
        <f>#REF!-O14</f>
        <v>#REF!</v>
      </c>
      <c r="AB14" s="18">
        <f>SUM(AC14:AK14)</f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141">
        <v>0</v>
      </c>
    </row>
    <row r="15" spans="1:37" s="24" customFormat="1" ht="15.75" hidden="1" customHeight="1" outlineLevel="1" x14ac:dyDescent="0.25">
      <c r="A15" s="112"/>
      <c r="B15" s="63"/>
      <c r="C15" s="47" t="s">
        <v>5</v>
      </c>
      <c r="D15" s="18">
        <f t="shared" si="7"/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8" t="e">
        <f t="shared" si="1"/>
        <v>#REF!</v>
      </c>
      <c r="Q15" s="23">
        <f t="shared" si="11"/>
        <v>0</v>
      </c>
      <c r="R15" s="23">
        <f t="shared" si="12"/>
        <v>0</v>
      </c>
      <c r="S15" s="23">
        <f t="shared" si="13"/>
        <v>0</v>
      </c>
      <c r="T15" s="23">
        <f t="shared" si="14"/>
        <v>0</v>
      </c>
      <c r="U15" s="23">
        <f t="shared" si="15"/>
        <v>0</v>
      </c>
      <c r="V15" s="23">
        <f t="shared" si="16"/>
        <v>0</v>
      </c>
      <c r="W15" s="23">
        <f t="shared" si="8"/>
        <v>0</v>
      </c>
      <c r="X15" s="23">
        <f t="shared" si="9"/>
        <v>0</v>
      </c>
      <c r="Y15" s="23">
        <f t="shared" si="10"/>
        <v>0</v>
      </c>
      <c r="Z15" s="23" t="e">
        <f>#REF!-N15</f>
        <v>#REF!</v>
      </c>
      <c r="AA15" s="23" t="e">
        <f>#REF!-O15</f>
        <v>#REF!</v>
      </c>
      <c r="AB15" s="18">
        <f>SUM(AC15:AK15)</f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141">
        <v>0</v>
      </c>
    </row>
    <row r="16" spans="1:37" s="24" customFormat="1" ht="15.75" customHeight="1" outlineLevel="1" x14ac:dyDescent="0.25">
      <c r="A16" s="110" t="s">
        <v>30</v>
      </c>
      <c r="B16" s="61" t="s">
        <v>94</v>
      </c>
      <c r="C16" s="47" t="s">
        <v>0</v>
      </c>
      <c r="D16" s="18">
        <f t="shared" si="7"/>
        <v>1160967.7</v>
      </c>
      <c r="E16" s="23">
        <f t="shared" ref="E16:O16" si="17">SUM(E18:E21)</f>
        <v>82086.599999999991</v>
      </c>
      <c r="F16" s="23">
        <f t="shared" si="17"/>
        <v>87188.7</v>
      </c>
      <c r="G16" s="23">
        <f t="shared" si="17"/>
        <v>98881.8</v>
      </c>
      <c r="H16" s="23">
        <f t="shared" si="17"/>
        <v>97270.8</v>
      </c>
      <c r="I16" s="23">
        <f t="shared" si="17"/>
        <v>115443.9</v>
      </c>
      <c r="J16" s="23">
        <f t="shared" si="17"/>
        <v>108154.5</v>
      </c>
      <c r="K16" s="23">
        <f t="shared" si="17"/>
        <v>110841.4</v>
      </c>
      <c r="L16" s="23">
        <f t="shared" si="17"/>
        <v>115275</v>
      </c>
      <c r="M16" s="23">
        <f t="shared" si="17"/>
        <v>115275</v>
      </c>
      <c r="N16" s="23">
        <f t="shared" si="17"/>
        <v>115275</v>
      </c>
      <c r="O16" s="23">
        <f t="shared" si="17"/>
        <v>115275</v>
      </c>
      <c r="P16" s="18" t="e">
        <f t="shared" si="1"/>
        <v>#REF!</v>
      </c>
      <c r="Q16" s="23">
        <f t="shared" si="11"/>
        <v>0</v>
      </c>
      <c r="R16" s="23">
        <f t="shared" si="12"/>
        <v>0</v>
      </c>
      <c r="S16" s="23">
        <f t="shared" si="13"/>
        <v>0</v>
      </c>
      <c r="T16" s="23">
        <f t="shared" si="14"/>
        <v>0</v>
      </c>
      <c r="U16" s="23">
        <f t="shared" si="15"/>
        <v>0</v>
      </c>
      <c r="V16" s="23">
        <f t="shared" si="16"/>
        <v>0</v>
      </c>
      <c r="W16" s="23">
        <f t="shared" si="8"/>
        <v>20556.800000000017</v>
      </c>
      <c r="X16" s="23">
        <f t="shared" si="9"/>
        <v>20992.190000000002</v>
      </c>
      <c r="Y16" s="23">
        <f t="shared" si="10"/>
        <v>25529.989999999991</v>
      </c>
      <c r="Z16" s="23" t="e">
        <f>#REF!-N16</f>
        <v>#REF!</v>
      </c>
      <c r="AA16" s="23" t="e">
        <f>#REF!-O16</f>
        <v>#REF!</v>
      </c>
      <c r="AB16" s="18">
        <f>SUM(AC16:AK16)</f>
        <v>997496.67999999993</v>
      </c>
      <c r="AC16" s="23">
        <f t="shared" ref="AC16:AI16" si="18">SUM(AC18:AC21)</f>
        <v>82086.599999999991</v>
      </c>
      <c r="AD16" s="23">
        <f t="shared" si="18"/>
        <v>87188.7</v>
      </c>
      <c r="AE16" s="23">
        <f t="shared" si="18"/>
        <v>98881.8</v>
      </c>
      <c r="AF16" s="23">
        <f t="shared" si="18"/>
        <v>97270.8</v>
      </c>
      <c r="AG16" s="23">
        <f t="shared" si="18"/>
        <v>115443.9</v>
      </c>
      <c r="AH16" s="23">
        <f t="shared" si="18"/>
        <v>108154.5</v>
      </c>
      <c r="AI16" s="23">
        <f t="shared" si="18"/>
        <v>131398.20000000001</v>
      </c>
      <c r="AJ16" s="23">
        <f t="shared" ref="AJ16:AK16" si="19">SUM(AJ18:AJ21)</f>
        <v>136267.19</v>
      </c>
      <c r="AK16" s="141">
        <f t="shared" si="19"/>
        <v>140804.99</v>
      </c>
    </row>
    <row r="17" spans="1:37" s="24" customFormat="1" ht="15.75" outlineLevel="1" x14ac:dyDescent="0.25">
      <c r="A17" s="111"/>
      <c r="B17" s="62"/>
      <c r="C17" s="47" t="s">
        <v>1</v>
      </c>
      <c r="D17" s="18">
        <f t="shared" si="7"/>
        <v>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8" t="e">
        <f t="shared" si="1"/>
        <v>#REF!</v>
      </c>
      <c r="Q17" s="23"/>
      <c r="R17" s="23"/>
      <c r="S17" s="23"/>
      <c r="T17" s="23"/>
      <c r="U17" s="23"/>
      <c r="V17" s="23"/>
      <c r="W17" s="23">
        <f t="shared" si="8"/>
        <v>0</v>
      </c>
      <c r="X17" s="23">
        <f t="shared" si="9"/>
        <v>0</v>
      </c>
      <c r="Y17" s="23">
        <f t="shared" si="10"/>
        <v>0</v>
      </c>
      <c r="Z17" s="23" t="e">
        <f>#REF!-N17</f>
        <v>#REF!</v>
      </c>
      <c r="AA17" s="23" t="e">
        <f>#REF!-O17</f>
        <v>#REF!</v>
      </c>
      <c r="AB17" s="18">
        <f>SUM(AC17:AK17)</f>
        <v>0</v>
      </c>
      <c r="AC17" s="23"/>
      <c r="AD17" s="23"/>
      <c r="AE17" s="23"/>
      <c r="AF17" s="23"/>
      <c r="AG17" s="23"/>
      <c r="AH17" s="23"/>
      <c r="AI17" s="23"/>
      <c r="AJ17" s="23"/>
      <c r="AK17" s="141"/>
    </row>
    <row r="18" spans="1:37" s="24" customFormat="1" ht="15.75" outlineLevel="1" x14ac:dyDescent="0.25">
      <c r="A18" s="111"/>
      <c r="B18" s="62"/>
      <c r="C18" s="47" t="s">
        <v>2</v>
      </c>
      <c r="D18" s="18">
        <f t="shared" si="7"/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18" t="e">
        <f t="shared" si="1"/>
        <v>#REF!</v>
      </c>
      <c r="Q18" s="23">
        <f t="shared" si="11"/>
        <v>0</v>
      </c>
      <c r="R18" s="23">
        <f t="shared" si="12"/>
        <v>0</v>
      </c>
      <c r="S18" s="23">
        <f t="shared" si="13"/>
        <v>0</v>
      </c>
      <c r="T18" s="23">
        <f t="shared" si="14"/>
        <v>0</v>
      </c>
      <c r="U18" s="23">
        <f t="shared" si="15"/>
        <v>0</v>
      </c>
      <c r="V18" s="23">
        <f t="shared" si="16"/>
        <v>0</v>
      </c>
      <c r="W18" s="23">
        <f t="shared" si="8"/>
        <v>0</v>
      </c>
      <c r="X18" s="23">
        <f t="shared" si="9"/>
        <v>0</v>
      </c>
      <c r="Y18" s="23">
        <f t="shared" si="10"/>
        <v>0</v>
      </c>
      <c r="Z18" s="23" t="e">
        <f>#REF!-N18</f>
        <v>#REF!</v>
      </c>
      <c r="AA18" s="23" t="e">
        <f>#REF!-O18</f>
        <v>#REF!</v>
      </c>
      <c r="AB18" s="18">
        <f>SUM(AC18:AK18)</f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141">
        <v>0</v>
      </c>
    </row>
    <row r="19" spans="1:37" s="24" customFormat="1" ht="15.75" outlineLevel="1" x14ac:dyDescent="0.25">
      <c r="A19" s="111"/>
      <c r="B19" s="62"/>
      <c r="C19" s="47" t="s">
        <v>3</v>
      </c>
      <c r="D19" s="18">
        <f t="shared" si="7"/>
        <v>1160091.3999999999</v>
      </c>
      <c r="E19" s="23">
        <f>85292.9-3206.3</f>
        <v>82086.599999999991</v>
      </c>
      <c r="F19" s="23">
        <f>87188.7+3991-3991</f>
        <v>87188.7</v>
      </c>
      <c r="G19" s="23">
        <f>98460.2+421.6</f>
        <v>98881.8</v>
      </c>
      <c r="H19" s="23">
        <v>97270.8</v>
      </c>
      <c r="I19" s="23">
        <f>116043.9-600</f>
        <v>115443.9</v>
      </c>
      <c r="J19" s="23">
        <f>65549.2+41729</f>
        <v>107278.2</v>
      </c>
      <c r="K19" s="23">
        <v>110841.4</v>
      </c>
      <c r="L19" s="23">
        <v>115275</v>
      </c>
      <c r="M19" s="23">
        <v>115275</v>
      </c>
      <c r="N19" s="23">
        <v>115275</v>
      </c>
      <c r="O19" s="23">
        <v>115275</v>
      </c>
      <c r="P19" s="18" t="e">
        <f t="shared" si="1"/>
        <v>#REF!</v>
      </c>
      <c r="Q19" s="23">
        <f t="shared" si="11"/>
        <v>0</v>
      </c>
      <c r="R19" s="23">
        <f t="shared" si="12"/>
        <v>0</v>
      </c>
      <c r="S19" s="23">
        <f t="shared" si="13"/>
        <v>0</v>
      </c>
      <c r="T19" s="23">
        <f t="shared" si="14"/>
        <v>0</v>
      </c>
      <c r="U19" s="23">
        <f t="shared" si="15"/>
        <v>0</v>
      </c>
      <c r="V19" s="23">
        <f t="shared" si="16"/>
        <v>0</v>
      </c>
      <c r="W19" s="23">
        <f t="shared" si="8"/>
        <v>20556.800000000017</v>
      </c>
      <c r="X19" s="23">
        <f t="shared" si="9"/>
        <v>20992.190000000002</v>
      </c>
      <c r="Y19" s="23">
        <f t="shared" si="10"/>
        <v>25529.989999999991</v>
      </c>
      <c r="Z19" s="23" t="e">
        <f>#REF!-N19</f>
        <v>#REF!</v>
      </c>
      <c r="AA19" s="23" t="e">
        <f>#REF!-O19</f>
        <v>#REF!</v>
      </c>
      <c r="AB19" s="18">
        <f>SUM(AC19:AK19)</f>
        <v>996620.37999999989</v>
      </c>
      <c r="AC19" s="23">
        <f>85292.9-3206.3</f>
        <v>82086.599999999991</v>
      </c>
      <c r="AD19" s="23">
        <f>87188.7+3991-3991</f>
        <v>87188.7</v>
      </c>
      <c r="AE19" s="23">
        <f>98460.2+421.6</f>
        <v>98881.8</v>
      </c>
      <c r="AF19" s="23">
        <v>97270.8</v>
      </c>
      <c r="AG19" s="23">
        <v>115443.9</v>
      </c>
      <c r="AH19" s="23">
        <f>65549.2+41729</f>
        <v>107278.2</v>
      </c>
      <c r="AI19" s="23">
        <v>131398.20000000001</v>
      </c>
      <c r="AJ19" s="23">
        <f>89126.42+47140.77</f>
        <v>136267.19</v>
      </c>
      <c r="AK19" s="141">
        <f>92155.62+48649.37</f>
        <v>140804.99</v>
      </c>
    </row>
    <row r="20" spans="1:37" s="24" customFormat="1" ht="15.75" outlineLevel="1" x14ac:dyDescent="0.25">
      <c r="A20" s="111"/>
      <c r="B20" s="62"/>
      <c r="C20" s="47" t="s">
        <v>4</v>
      </c>
      <c r="D20" s="18">
        <f t="shared" si="7"/>
        <v>876.3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876.3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18" t="e">
        <f t="shared" si="1"/>
        <v>#REF!</v>
      </c>
      <c r="Q20" s="23">
        <f t="shared" si="11"/>
        <v>0</v>
      </c>
      <c r="R20" s="23">
        <f t="shared" si="12"/>
        <v>0</v>
      </c>
      <c r="S20" s="23">
        <f t="shared" si="13"/>
        <v>0</v>
      </c>
      <c r="T20" s="23">
        <f t="shared" si="14"/>
        <v>0</v>
      </c>
      <c r="U20" s="23">
        <f t="shared" si="15"/>
        <v>0</v>
      </c>
      <c r="V20" s="23">
        <f t="shared" si="16"/>
        <v>0</v>
      </c>
      <c r="W20" s="23">
        <f t="shared" si="8"/>
        <v>0</v>
      </c>
      <c r="X20" s="23">
        <f t="shared" si="9"/>
        <v>0</v>
      </c>
      <c r="Y20" s="23">
        <f t="shared" si="10"/>
        <v>0</v>
      </c>
      <c r="Z20" s="23" t="e">
        <f>#REF!-N20</f>
        <v>#REF!</v>
      </c>
      <c r="AA20" s="23" t="e">
        <f>#REF!-O20</f>
        <v>#REF!</v>
      </c>
      <c r="AB20" s="18">
        <f>SUM(AC20:AK20)</f>
        <v>876.3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876.3</v>
      </c>
      <c r="AI20" s="23">
        <v>0</v>
      </c>
      <c r="AJ20" s="23">
        <v>0</v>
      </c>
      <c r="AK20" s="141">
        <v>0</v>
      </c>
    </row>
    <row r="21" spans="1:37" s="24" customFormat="1" ht="15.75" hidden="1" customHeight="1" outlineLevel="1" x14ac:dyDescent="0.25">
      <c r="A21" s="112"/>
      <c r="B21" s="63"/>
      <c r="C21" s="47" t="s">
        <v>5</v>
      </c>
      <c r="D21" s="18">
        <f t="shared" si="7"/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18" t="e">
        <f t="shared" si="1"/>
        <v>#REF!</v>
      </c>
      <c r="Q21" s="23">
        <f t="shared" si="11"/>
        <v>0</v>
      </c>
      <c r="R21" s="23">
        <f t="shared" si="12"/>
        <v>0</v>
      </c>
      <c r="S21" s="23">
        <f t="shared" si="13"/>
        <v>0</v>
      </c>
      <c r="T21" s="23">
        <f t="shared" si="14"/>
        <v>0</v>
      </c>
      <c r="U21" s="23">
        <f t="shared" si="15"/>
        <v>0</v>
      </c>
      <c r="V21" s="23">
        <f t="shared" si="16"/>
        <v>0</v>
      </c>
      <c r="W21" s="23">
        <f t="shared" si="8"/>
        <v>0</v>
      </c>
      <c r="X21" s="23">
        <f t="shared" si="9"/>
        <v>0</v>
      </c>
      <c r="Y21" s="23">
        <f t="shared" si="10"/>
        <v>0</v>
      </c>
      <c r="Z21" s="23" t="e">
        <f>#REF!-N21</f>
        <v>#REF!</v>
      </c>
      <c r="AA21" s="23" t="e">
        <f>#REF!-O21</f>
        <v>#REF!</v>
      </c>
      <c r="AB21" s="18">
        <f>SUM(AC21:AK21)</f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141">
        <v>0</v>
      </c>
    </row>
    <row r="22" spans="1:37" s="24" customFormat="1" ht="15.75" customHeight="1" outlineLevel="1" x14ac:dyDescent="0.25">
      <c r="A22" s="113" t="s">
        <v>31</v>
      </c>
      <c r="B22" s="54" t="s">
        <v>94</v>
      </c>
      <c r="C22" s="47" t="s">
        <v>0</v>
      </c>
      <c r="D22" s="18">
        <f t="shared" si="7"/>
        <v>3919395.8000000007</v>
      </c>
      <c r="E22" s="23">
        <f>SUM(E24:E27)</f>
        <v>175306.6</v>
      </c>
      <c r="F22" s="23">
        <f t="shared" ref="F22:O22" si="20">SUM(F24:F27)</f>
        <v>285922.7</v>
      </c>
      <c r="G22" s="23">
        <f t="shared" si="20"/>
        <v>303963.90000000002</v>
      </c>
      <c r="H22" s="23">
        <f t="shared" si="20"/>
        <v>296813.5</v>
      </c>
      <c r="I22" s="23">
        <f t="shared" si="20"/>
        <v>334747.09999999998</v>
      </c>
      <c r="J22" s="23">
        <f t="shared" si="20"/>
        <v>427693.3</v>
      </c>
      <c r="K22" s="23">
        <f t="shared" si="20"/>
        <v>404752.3</v>
      </c>
      <c r="L22" s="23">
        <f t="shared" si="20"/>
        <v>422549.10000000003</v>
      </c>
      <c r="M22" s="23">
        <f t="shared" si="20"/>
        <v>422549.10000000003</v>
      </c>
      <c r="N22" s="23">
        <f t="shared" si="20"/>
        <v>422549.10000000003</v>
      </c>
      <c r="O22" s="23">
        <f t="shared" si="20"/>
        <v>422549.10000000003</v>
      </c>
      <c r="P22" s="18" t="e">
        <f t="shared" si="1"/>
        <v>#REF!</v>
      </c>
      <c r="Q22" s="23">
        <f t="shared" si="11"/>
        <v>0</v>
      </c>
      <c r="R22" s="23">
        <f t="shared" si="12"/>
        <v>0</v>
      </c>
      <c r="S22" s="23">
        <f t="shared" si="13"/>
        <v>0</v>
      </c>
      <c r="T22" s="23">
        <f t="shared" si="14"/>
        <v>0</v>
      </c>
      <c r="U22" s="23">
        <f t="shared" si="15"/>
        <v>4.0000000037252903E-2</v>
      </c>
      <c r="V22" s="23">
        <f t="shared" si="16"/>
        <v>0</v>
      </c>
      <c r="W22" s="23">
        <f t="shared" si="8"/>
        <v>39094.900000000023</v>
      </c>
      <c r="X22" s="23">
        <f t="shared" si="9"/>
        <v>-207871.16000000003</v>
      </c>
      <c r="Y22" s="23">
        <f t="shared" si="10"/>
        <v>16103.119999999995</v>
      </c>
      <c r="Z22" s="23" t="e">
        <f>#REF!-N22</f>
        <v>#REF!</v>
      </c>
      <c r="AA22" s="23" t="e">
        <f>#REF!-O22</f>
        <v>#REF!</v>
      </c>
      <c r="AB22" s="18">
        <f>SUM(AC22:AK22)</f>
        <v>2921624.5000000005</v>
      </c>
      <c r="AC22" s="23">
        <f>SUM(AC24:AC27)</f>
        <v>175306.6</v>
      </c>
      <c r="AD22" s="23">
        <f t="shared" ref="AD22:AI22" si="21">SUM(AD24:AD27)</f>
        <v>285922.7</v>
      </c>
      <c r="AE22" s="23">
        <f t="shared" si="21"/>
        <v>303963.90000000002</v>
      </c>
      <c r="AF22" s="23">
        <f t="shared" si="21"/>
        <v>296813.5</v>
      </c>
      <c r="AG22" s="23">
        <f>SUM(AG24:AG27)</f>
        <v>334747.14</v>
      </c>
      <c r="AH22" s="23">
        <f t="shared" si="21"/>
        <v>427693.3</v>
      </c>
      <c r="AI22" s="23">
        <f t="shared" si="21"/>
        <v>443847.2</v>
      </c>
      <c r="AJ22" s="23">
        <f t="shared" ref="AJ22:AK22" si="22">SUM(AJ24:AJ27)</f>
        <v>214677.94</v>
      </c>
      <c r="AK22" s="141">
        <f t="shared" si="22"/>
        <v>438652.22000000003</v>
      </c>
    </row>
    <row r="23" spans="1:37" s="24" customFormat="1" ht="15.75" outlineLevel="1" x14ac:dyDescent="0.25">
      <c r="A23" s="113"/>
      <c r="B23" s="54"/>
      <c r="C23" s="47" t="s">
        <v>1</v>
      </c>
      <c r="D23" s="18">
        <f t="shared" si="7"/>
        <v>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8" t="e">
        <f t="shared" si="1"/>
        <v>#REF!</v>
      </c>
      <c r="Q23" s="23"/>
      <c r="R23" s="23"/>
      <c r="S23" s="23"/>
      <c r="T23" s="23"/>
      <c r="U23" s="23"/>
      <c r="V23" s="23"/>
      <c r="W23" s="23">
        <f t="shared" si="8"/>
        <v>0</v>
      </c>
      <c r="X23" s="23">
        <f t="shared" si="9"/>
        <v>0</v>
      </c>
      <c r="Y23" s="23">
        <f t="shared" si="10"/>
        <v>0</v>
      </c>
      <c r="Z23" s="23" t="e">
        <f>#REF!-N23</f>
        <v>#REF!</v>
      </c>
      <c r="AA23" s="23" t="e">
        <f>#REF!-O23</f>
        <v>#REF!</v>
      </c>
      <c r="AB23" s="18">
        <f>SUM(AC23:AK23)</f>
        <v>0</v>
      </c>
      <c r="AC23" s="23"/>
      <c r="AD23" s="23"/>
      <c r="AE23" s="23"/>
      <c r="AF23" s="23"/>
      <c r="AG23" s="23"/>
      <c r="AH23" s="23"/>
      <c r="AI23" s="23"/>
      <c r="AJ23" s="23"/>
      <c r="AK23" s="141"/>
    </row>
    <row r="24" spans="1:37" s="24" customFormat="1" ht="15.75" outlineLevel="1" x14ac:dyDescent="0.25">
      <c r="A24" s="113"/>
      <c r="B24" s="54"/>
      <c r="C24" s="47" t="s">
        <v>2</v>
      </c>
      <c r="D24" s="18">
        <f t="shared" si="7"/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18" t="e">
        <f t="shared" si="1"/>
        <v>#REF!</v>
      </c>
      <c r="Q24" s="23">
        <f t="shared" si="11"/>
        <v>0</v>
      </c>
      <c r="R24" s="23">
        <f t="shared" si="12"/>
        <v>0</v>
      </c>
      <c r="S24" s="23">
        <f t="shared" si="13"/>
        <v>0</v>
      </c>
      <c r="T24" s="23">
        <f t="shared" si="14"/>
        <v>0</v>
      </c>
      <c r="U24" s="23">
        <f t="shared" si="15"/>
        <v>0</v>
      </c>
      <c r="V24" s="23">
        <f t="shared" si="16"/>
        <v>0</v>
      </c>
      <c r="W24" s="23">
        <f t="shared" si="8"/>
        <v>0</v>
      </c>
      <c r="X24" s="23">
        <f t="shared" si="9"/>
        <v>0</v>
      </c>
      <c r="Y24" s="23">
        <f t="shared" si="10"/>
        <v>0</v>
      </c>
      <c r="Z24" s="23" t="e">
        <f>#REF!-N24</f>
        <v>#REF!</v>
      </c>
      <c r="AA24" s="23" t="e">
        <f>#REF!-O24</f>
        <v>#REF!</v>
      </c>
      <c r="AB24" s="18">
        <f>SUM(AC24:AK24)</f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141">
        <v>0</v>
      </c>
    </row>
    <row r="25" spans="1:37" s="24" customFormat="1" ht="15.75" outlineLevel="1" x14ac:dyDescent="0.25">
      <c r="A25" s="113"/>
      <c r="B25" s="54"/>
      <c r="C25" s="47" t="s">
        <v>3</v>
      </c>
      <c r="D25" s="18">
        <f t="shared" si="7"/>
        <v>3919395.8000000007</v>
      </c>
      <c r="E25" s="23">
        <f>103700+70806.6+800</f>
        <v>175306.6</v>
      </c>
      <c r="F25" s="23">
        <f>174506.6+1668.8+109475.9+271.4</f>
        <v>285922.7</v>
      </c>
      <c r="G25" s="23">
        <f>298069+5894.9</f>
        <v>303963.90000000002</v>
      </c>
      <c r="H25" s="23">
        <f>289948.7+6864.8</f>
        <v>296813.5</v>
      </c>
      <c r="I25" s="23">
        <f>266795.1+67952</f>
        <v>334747.09999999998</v>
      </c>
      <c r="J25" s="23">
        <f>420843.5+6849.8</f>
        <v>427693.3</v>
      </c>
      <c r="K25" s="23">
        <f>397628.5+7123.8</f>
        <v>404752.3</v>
      </c>
      <c r="L25" s="23">
        <f>415140.4+7408.7</f>
        <v>422549.10000000003</v>
      </c>
      <c r="M25" s="23">
        <f>415140.4+7408.7</f>
        <v>422549.10000000003</v>
      </c>
      <c r="N25" s="23">
        <f>415140.4+7408.7</f>
        <v>422549.10000000003</v>
      </c>
      <c r="O25" s="23">
        <f>415140.4+7408.7</f>
        <v>422549.10000000003</v>
      </c>
      <c r="P25" s="18" t="e">
        <f t="shared" si="1"/>
        <v>#REF!</v>
      </c>
      <c r="Q25" s="23">
        <f t="shared" si="11"/>
        <v>0</v>
      </c>
      <c r="R25" s="23">
        <f t="shared" si="12"/>
        <v>0</v>
      </c>
      <c r="S25" s="23">
        <f t="shared" si="13"/>
        <v>0</v>
      </c>
      <c r="T25" s="23">
        <f t="shared" si="14"/>
        <v>0</v>
      </c>
      <c r="U25" s="23">
        <f t="shared" si="15"/>
        <v>4.0000000037252903E-2</v>
      </c>
      <c r="V25" s="23">
        <f t="shared" si="16"/>
        <v>0</v>
      </c>
      <c r="W25" s="23">
        <f t="shared" si="8"/>
        <v>39094.900000000023</v>
      </c>
      <c r="X25" s="23">
        <f t="shared" si="9"/>
        <v>-207871.16000000003</v>
      </c>
      <c r="Y25" s="23">
        <f t="shared" si="10"/>
        <v>16103.119999999995</v>
      </c>
      <c r="Z25" s="23" t="e">
        <f>#REF!-N25</f>
        <v>#REF!</v>
      </c>
      <c r="AA25" s="23" t="e">
        <f>#REF!-O25</f>
        <v>#REF!</v>
      </c>
      <c r="AB25" s="18">
        <f>SUM(AC25:AK25)</f>
        <v>2921624.5000000005</v>
      </c>
      <c r="AC25" s="23">
        <f>103700+70806.6+800</f>
        <v>175306.6</v>
      </c>
      <c r="AD25" s="23">
        <f>174506.6+1668.8+109475.9+271.4</f>
        <v>285922.7</v>
      </c>
      <c r="AE25" s="23">
        <f>298069+5894.9</f>
        <v>303963.90000000002</v>
      </c>
      <c r="AF25" s="23">
        <f>289948.7+6864.8</f>
        <v>296813.5</v>
      </c>
      <c r="AG25" s="23">
        <v>334747.14</v>
      </c>
      <c r="AH25" s="23">
        <f>420843.5+6849.8</f>
        <v>427693.3</v>
      </c>
      <c r="AI25" s="23">
        <v>443847.2</v>
      </c>
      <c r="AJ25" s="23">
        <f>207385.79+7292.15</f>
        <v>214677.94</v>
      </c>
      <c r="AK25" s="141">
        <f>431068.39+7583.83</f>
        <v>438652.22000000003</v>
      </c>
    </row>
    <row r="26" spans="1:37" s="24" customFormat="1" ht="15.75" outlineLevel="1" x14ac:dyDescent="0.25">
      <c r="A26" s="113"/>
      <c r="B26" s="54"/>
      <c r="C26" s="47" t="s">
        <v>4</v>
      </c>
      <c r="D26" s="18">
        <f t="shared" si="7"/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18" t="e">
        <f t="shared" si="1"/>
        <v>#REF!</v>
      </c>
      <c r="Q26" s="23">
        <f t="shared" si="11"/>
        <v>0</v>
      </c>
      <c r="R26" s="23">
        <f t="shared" si="12"/>
        <v>0</v>
      </c>
      <c r="S26" s="23">
        <f t="shared" si="13"/>
        <v>0</v>
      </c>
      <c r="T26" s="23">
        <f t="shared" si="14"/>
        <v>0</v>
      </c>
      <c r="U26" s="23">
        <f t="shared" si="15"/>
        <v>0</v>
      </c>
      <c r="V26" s="23">
        <f t="shared" si="16"/>
        <v>0</v>
      </c>
      <c r="W26" s="23">
        <f t="shared" si="8"/>
        <v>0</v>
      </c>
      <c r="X26" s="23">
        <f t="shared" si="9"/>
        <v>0</v>
      </c>
      <c r="Y26" s="23">
        <f t="shared" si="10"/>
        <v>0</v>
      </c>
      <c r="Z26" s="23" t="e">
        <f>#REF!-N26</f>
        <v>#REF!</v>
      </c>
      <c r="AA26" s="23" t="e">
        <f>#REF!-O26</f>
        <v>#REF!</v>
      </c>
      <c r="AB26" s="18">
        <f>SUM(AC26:AK26)</f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141">
        <v>0</v>
      </c>
    </row>
    <row r="27" spans="1:37" s="24" customFormat="1" ht="15.75" hidden="1" customHeight="1" outlineLevel="1" x14ac:dyDescent="0.25">
      <c r="A27" s="113"/>
      <c r="B27" s="54"/>
      <c r="C27" s="47" t="s">
        <v>5</v>
      </c>
      <c r="D27" s="18">
        <f t="shared" si="7"/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18" t="e">
        <f t="shared" si="1"/>
        <v>#REF!</v>
      </c>
      <c r="Q27" s="23">
        <f t="shared" si="11"/>
        <v>0</v>
      </c>
      <c r="R27" s="23">
        <f t="shared" si="12"/>
        <v>0</v>
      </c>
      <c r="S27" s="23">
        <f t="shared" si="13"/>
        <v>0</v>
      </c>
      <c r="T27" s="23">
        <f t="shared" si="14"/>
        <v>0</v>
      </c>
      <c r="U27" s="23">
        <f t="shared" si="15"/>
        <v>0</v>
      </c>
      <c r="V27" s="23">
        <f t="shared" si="16"/>
        <v>0</v>
      </c>
      <c r="W27" s="23">
        <f t="shared" si="8"/>
        <v>0</v>
      </c>
      <c r="X27" s="23">
        <f t="shared" si="9"/>
        <v>0</v>
      </c>
      <c r="Y27" s="23">
        <f t="shared" si="10"/>
        <v>0</v>
      </c>
      <c r="Z27" s="23" t="e">
        <f>#REF!-N27</f>
        <v>#REF!</v>
      </c>
      <c r="AA27" s="23" t="e">
        <f>#REF!-O27</f>
        <v>#REF!</v>
      </c>
      <c r="AB27" s="18">
        <f>SUM(AC27:AK27)</f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141">
        <v>0</v>
      </c>
    </row>
    <row r="28" spans="1:37" s="24" customFormat="1" ht="15.75" hidden="1" customHeight="1" outlineLevel="1" x14ac:dyDescent="0.25">
      <c r="A28" s="113" t="s">
        <v>79</v>
      </c>
      <c r="B28" s="54" t="s">
        <v>94</v>
      </c>
      <c r="C28" s="47" t="s">
        <v>0</v>
      </c>
      <c r="D28" s="18">
        <f t="shared" si="7"/>
        <v>21.400000000000091</v>
      </c>
      <c r="E28" s="23">
        <f>SUM(E30:E33)</f>
        <v>0</v>
      </c>
      <c r="F28" s="23">
        <f t="shared" ref="F28:O28" si="23">SUM(F30:F33)</f>
        <v>21.400000000000091</v>
      </c>
      <c r="G28" s="23">
        <f t="shared" si="23"/>
        <v>0</v>
      </c>
      <c r="H28" s="23">
        <f t="shared" si="23"/>
        <v>0</v>
      </c>
      <c r="I28" s="23">
        <f t="shared" si="23"/>
        <v>0</v>
      </c>
      <c r="J28" s="23">
        <f t="shared" si="23"/>
        <v>0</v>
      </c>
      <c r="K28" s="23">
        <f t="shared" si="23"/>
        <v>0</v>
      </c>
      <c r="L28" s="23">
        <f t="shared" si="23"/>
        <v>0</v>
      </c>
      <c r="M28" s="23">
        <f t="shared" si="23"/>
        <v>0</v>
      </c>
      <c r="N28" s="23">
        <f t="shared" si="23"/>
        <v>0</v>
      </c>
      <c r="O28" s="23">
        <f t="shared" si="23"/>
        <v>0</v>
      </c>
      <c r="P28" s="18" t="e">
        <f t="shared" si="1"/>
        <v>#REF!</v>
      </c>
      <c r="Q28" s="23">
        <f t="shared" si="11"/>
        <v>0</v>
      </c>
      <c r="R28" s="23">
        <f t="shared" si="12"/>
        <v>0</v>
      </c>
      <c r="S28" s="23">
        <f t="shared" si="13"/>
        <v>0</v>
      </c>
      <c r="T28" s="23">
        <f t="shared" si="14"/>
        <v>0</v>
      </c>
      <c r="U28" s="23">
        <f t="shared" si="15"/>
        <v>0</v>
      </c>
      <c r="V28" s="23">
        <f t="shared" si="16"/>
        <v>0</v>
      </c>
      <c r="W28" s="23">
        <f t="shared" si="8"/>
        <v>0</v>
      </c>
      <c r="X28" s="23">
        <f t="shared" si="9"/>
        <v>0</v>
      </c>
      <c r="Y28" s="23">
        <f t="shared" si="10"/>
        <v>0</v>
      </c>
      <c r="Z28" s="23" t="e">
        <f>#REF!-N28</f>
        <v>#REF!</v>
      </c>
      <c r="AA28" s="23" t="e">
        <f>#REF!-O28</f>
        <v>#REF!</v>
      </c>
      <c r="AB28" s="18">
        <f>SUM(AC28:AK28)</f>
        <v>21.400000000000091</v>
      </c>
      <c r="AC28" s="23">
        <f>SUM(AC30:AC33)</f>
        <v>0</v>
      </c>
      <c r="AD28" s="23">
        <f t="shared" ref="AD28:AI28" si="24">SUM(AD30:AD33)</f>
        <v>21.400000000000091</v>
      </c>
      <c r="AE28" s="23">
        <f t="shared" si="24"/>
        <v>0</v>
      </c>
      <c r="AF28" s="23">
        <f t="shared" si="24"/>
        <v>0</v>
      </c>
      <c r="AG28" s="23">
        <f t="shared" si="24"/>
        <v>0</v>
      </c>
      <c r="AH28" s="23">
        <f t="shared" si="24"/>
        <v>0</v>
      </c>
      <c r="AI28" s="23">
        <f t="shared" si="24"/>
        <v>0</v>
      </c>
      <c r="AJ28" s="23">
        <f t="shared" ref="AJ28:AK28" si="25">SUM(AJ30:AJ33)</f>
        <v>0</v>
      </c>
      <c r="AK28" s="141">
        <f t="shared" si="25"/>
        <v>0</v>
      </c>
    </row>
    <row r="29" spans="1:37" s="24" customFormat="1" ht="15.75" hidden="1" customHeight="1" outlineLevel="1" x14ac:dyDescent="0.25">
      <c r="A29" s="113"/>
      <c r="B29" s="54"/>
      <c r="C29" s="47" t="s">
        <v>1</v>
      </c>
      <c r="D29" s="18">
        <f t="shared" si="7"/>
        <v>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8" t="e">
        <f t="shared" si="1"/>
        <v>#REF!</v>
      </c>
      <c r="Q29" s="23"/>
      <c r="R29" s="23"/>
      <c r="S29" s="23"/>
      <c r="T29" s="23"/>
      <c r="U29" s="23"/>
      <c r="V29" s="23"/>
      <c r="W29" s="23">
        <f t="shared" si="8"/>
        <v>0</v>
      </c>
      <c r="X29" s="23">
        <f t="shared" si="9"/>
        <v>0</v>
      </c>
      <c r="Y29" s="23">
        <f t="shared" si="10"/>
        <v>0</v>
      </c>
      <c r="Z29" s="23" t="e">
        <f>#REF!-N29</f>
        <v>#REF!</v>
      </c>
      <c r="AA29" s="23" t="e">
        <f>#REF!-O29</f>
        <v>#REF!</v>
      </c>
      <c r="AB29" s="18">
        <f>SUM(AC29:AK29)</f>
        <v>0</v>
      </c>
      <c r="AC29" s="23"/>
      <c r="AD29" s="23"/>
      <c r="AE29" s="23"/>
      <c r="AF29" s="23"/>
      <c r="AG29" s="23"/>
      <c r="AH29" s="23"/>
      <c r="AI29" s="23"/>
      <c r="AJ29" s="23"/>
      <c r="AK29" s="141"/>
    </row>
    <row r="30" spans="1:37" s="24" customFormat="1" ht="15.75" hidden="1" customHeight="1" outlineLevel="1" x14ac:dyDescent="0.25">
      <c r="A30" s="113"/>
      <c r="B30" s="54"/>
      <c r="C30" s="47" t="s">
        <v>2</v>
      </c>
      <c r="D30" s="18">
        <f t="shared" si="7"/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18" t="e">
        <f t="shared" si="1"/>
        <v>#REF!</v>
      </c>
      <c r="Q30" s="23">
        <f t="shared" si="11"/>
        <v>0</v>
      </c>
      <c r="R30" s="23">
        <f t="shared" si="12"/>
        <v>0</v>
      </c>
      <c r="S30" s="23">
        <f t="shared" si="13"/>
        <v>0</v>
      </c>
      <c r="T30" s="23">
        <f t="shared" si="14"/>
        <v>0</v>
      </c>
      <c r="U30" s="23">
        <f t="shared" si="15"/>
        <v>0</v>
      </c>
      <c r="V30" s="23">
        <f t="shared" si="16"/>
        <v>0</v>
      </c>
      <c r="W30" s="23">
        <f t="shared" si="8"/>
        <v>0</v>
      </c>
      <c r="X30" s="23">
        <f t="shared" si="9"/>
        <v>0</v>
      </c>
      <c r="Y30" s="23">
        <f t="shared" si="10"/>
        <v>0</v>
      </c>
      <c r="Z30" s="23" t="e">
        <f>#REF!-N30</f>
        <v>#REF!</v>
      </c>
      <c r="AA30" s="23" t="e">
        <f>#REF!-O30</f>
        <v>#REF!</v>
      </c>
      <c r="AB30" s="18">
        <f>SUM(AC30:AK30)</f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141">
        <v>0</v>
      </c>
    </row>
    <row r="31" spans="1:37" s="24" customFormat="1" ht="15.75" hidden="1" customHeight="1" outlineLevel="1" x14ac:dyDescent="0.25">
      <c r="A31" s="113"/>
      <c r="B31" s="54"/>
      <c r="C31" s="47" t="s">
        <v>3</v>
      </c>
      <c r="D31" s="18">
        <f t="shared" si="7"/>
        <v>21.400000000000091</v>
      </c>
      <c r="E31" s="23">
        <v>0</v>
      </c>
      <c r="F31" s="23">
        <f>2303.3-2281.9</f>
        <v>21.400000000000091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18" t="e">
        <f t="shared" si="1"/>
        <v>#REF!</v>
      </c>
      <c r="Q31" s="23">
        <f t="shared" si="11"/>
        <v>0</v>
      </c>
      <c r="R31" s="23">
        <f t="shared" si="12"/>
        <v>0</v>
      </c>
      <c r="S31" s="23">
        <f t="shared" si="13"/>
        <v>0</v>
      </c>
      <c r="T31" s="23">
        <f t="shared" si="14"/>
        <v>0</v>
      </c>
      <c r="U31" s="23">
        <f t="shared" si="15"/>
        <v>0</v>
      </c>
      <c r="V31" s="23">
        <f t="shared" si="16"/>
        <v>0</v>
      </c>
      <c r="W31" s="23">
        <f t="shared" si="8"/>
        <v>0</v>
      </c>
      <c r="X31" s="23">
        <f t="shared" si="9"/>
        <v>0</v>
      </c>
      <c r="Y31" s="23">
        <f t="shared" si="10"/>
        <v>0</v>
      </c>
      <c r="Z31" s="23" t="e">
        <f>#REF!-N31</f>
        <v>#REF!</v>
      </c>
      <c r="AA31" s="23" t="e">
        <f>#REF!-O31</f>
        <v>#REF!</v>
      </c>
      <c r="AB31" s="18">
        <f>SUM(AC31:AK31)</f>
        <v>21.400000000000091</v>
      </c>
      <c r="AC31" s="23">
        <v>0</v>
      </c>
      <c r="AD31" s="23">
        <f>2303.3-2281.9</f>
        <v>21.400000000000091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141">
        <v>0</v>
      </c>
    </row>
    <row r="32" spans="1:37" s="24" customFormat="1" ht="15.75" hidden="1" customHeight="1" outlineLevel="1" x14ac:dyDescent="0.25">
      <c r="A32" s="113"/>
      <c r="B32" s="54"/>
      <c r="C32" s="47" t="s">
        <v>4</v>
      </c>
      <c r="D32" s="18">
        <f t="shared" si="7"/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18" t="e">
        <f t="shared" si="1"/>
        <v>#REF!</v>
      </c>
      <c r="Q32" s="23">
        <f t="shared" si="11"/>
        <v>0</v>
      </c>
      <c r="R32" s="23">
        <f t="shared" si="12"/>
        <v>0</v>
      </c>
      <c r="S32" s="23">
        <f t="shared" si="13"/>
        <v>0</v>
      </c>
      <c r="T32" s="23">
        <f t="shared" si="14"/>
        <v>0</v>
      </c>
      <c r="U32" s="23">
        <f t="shared" si="15"/>
        <v>0</v>
      </c>
      <c r="V32" s="23">
        <f t="shared" si="16"/>
        <v>0</v>
      </c>
      <c r="W32" s="23">
        <f t="shared" si="8"/>
        <v>0</v>
      </c>
      <c r="X32" s="23">
        <f t="shared" si="9"/>
        <v>0</v>
      </c>
      <c r="Y32" s="23">
        <f t="shared" si="10"/>
        <v>0</v>
      </c>
      <c r="Z32" s="23" t="e">
        <f>#REF!-N32</f>
        <v>#REF!</v>
      </c>
      <c r="AA32" s="23" t="e">
        <f>#REF!-O32</f>
        <v>#REF!</v>
      </c>
      <c r="AB32" s="18">
        <f>SUM(AC32:AK32)</f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141">
        <v>0</v>
      </c>
    </row>
    <row r="33" spans="1:37" s="24" customFormat="1" ht="15.75" hidden="1" customHeight="1" outlineLevel="1" x14ac:dyDescent="0.25">
      <c r="A33" s="113"/>
      <c r="B33" s="54"/>
      <c r="C33" s="47" t="s">
        <v>5</v>
      </c>
      <c r="D33" s="18">
        <f t="shared" si="7"/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18" t="e">
        <f t="shared" ref="P33:P45" si="26">SUM(Q33:AA33)</f>
        <v>#REF!</v>
      </c>
      <c r="Q33" s="23">
        <f t="shared" si="11"/>
        <v>0</v>
      </c>
      <c r="R33" s="23">
        <f t="shared" si="12"/>
        <v>0</v>
      </c>
      <c r="S33" s="23">
        <f t="shared" si="13"/>
        <v>0</v>
      </c>
      <c r="T33" s="23">
        <f t="shared" si="14"/>
        <v>0</v>
      </c>
      <c r="U33" s="23">
        <f t="shared" si="15"/>
        <v>0</v>
      </c>
      <c r="V33" s="23">
        <f t="shared" si="16"/>
        <v>0</v>
      </c>
      <c r="W33" s="23">
        <f t="shared" si="8"/>
        <v>0</v>
      </c>
      <c r="X33" s="23">
        <f t="shared" si="9"/>
        <v>0</v>
      </c>
      <c r="Y33" s="23">
        <f t="shared" si="10"/>
        <v>0</v>
      </c>
      <c r="Z33" s="23" t="e">
        <f>#REF!-N33</f>
        <v>#REF!</v>
      </c>
      <c r="AA33" s="23" t="e">
        <f>#REF!-O33</f>
        <v>#REF!</v>
      </c>
      <c r="AB33" s="18">
        <f>SUM(AC33:AK33)</f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141">
        <v>0</v>
      </c>
    </row>
    <row r="34" spans="1:37" s="24" customFormat="1" ht="15.75" hidden="1" outlineLevel="1" x14ac:dyDescent="0.25">
      <c r="A34" s="114" t="s">
        <v>57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115"/>
    </row>
    <row r="35" spans="1:37" s="24" customFormat="1" ht="15.75" hidden="1" customHeight="1" outlineLevel="1" x14ac:dyDescent="0.25">
      <c r="A35" s="113" t="s">
        <v>28</v>
      </c>
      <c r="B35" s="54" t="s">
        <v>94</v>
      </c>
      <c r="C35" s="47" t="s">
        <v>0</v>
      </c>
      <c r="D35" s="18">
        <f t="shared" ref="D35:D40" si="27">SUM(E35:O35)</f>
        <v>103815.9</v>
      </c>
      <c r="E35" s="23">
        <f t="shared" ref="E35:O35" si="28">SUM(E37:E40)</f>
        <v>103815.9</v>
      </c>
      <c r="F35" s="23">
        <f t="shared" si="28"/>
        <v>0</v>
      </c>
      <c r="G35" s="23">
        <f t="shared" si="28"/>
        <v>0</v>
      </c>
      <c r="H35" s="23">
        <f t="shared" si="28"/>
        <v>0</v>
      </c>
      <c r="I35" s="23">
        <f t="shared" si="28"/>
        <v>0</v>
      </c>
      <c r="J35" s="23">
        <f t="shared" si="28"/>
        <v>0</v>
      </c>
      <c r="K35" s="23">
        <f t="shared" si="28"/>
        <v>0</v>
      </c>
      <c r="L35" s="23">
        <f t="shared" si="28"/>
        <v>0</v>
      </c>
      <c r="M35" s="23">
        <f t="shared" si="28"/>
        <v>0</v>
      </c>
      <c r="N35" s="23">
        <f t="shared" si="28"/>
        <v>0</v>
      </c>
      <c r="O35" s="23">
        <f t="shared" si="28"/>
        <v>0</v>
      </c>
      <c r="P35" s="18" t="e">
        <f t="shared" si="26"/>
        <v>#REF!</v>
      </c>
      <c r="Q35" s="23">
        <f t="shared" ref="Q35:W35" si="29">AC35-E35</f>
        <v>0</v>
      </c>
      <c r="R35" s="23">
        <f t="shared" si="29"/>
        <v>0</v>
      </c>
      <c r="S35" s="23">
        <f t="shared" si="29"/>
        <v>0</v>
      </c>
      <c r="T35" s="23">
        <f t="shared" si="29"/>
        <v>0</v>
      </c>
      <c r="U35" s="23">
        <f t="shared" si="29"/>
        <v>0</v>
      </c>
      <c r="V35" s="23">
        <f t="shared" si="29"/>
        <v>0</v>
      </c>
      <c r="W35" s="23">
        <f t="shared" si="29"/>
        <v>0</v>
      </c>
      <c r="X35" s="23">
        <f t="shared" ref="X35" si="30">AJ35-L35</f>
        <v>0</v>
      </c>
      <c r="Y35" s="23">
        <f t="shared" ref="Y35" si="31">AK35-M35</f>
        <v>0</v>
      </c>
      <c r="Z35" s="23" t="e">
        <f>#REF!-N35</f>
        <v>#REF!</v>
      </c>
      <c r="AA35" s="23" t="e">
        <f>#REF!-O35</f>
        <v>#REF!</v>
      </c>
      <c r="AB35" s="18">
        <f>SUM(AC35:AK35)</f>
        <v>103815.9</v>
      </c>
      <c r="AC35" s="23">
        <f t="shared" ref="AC35:AI35" si="32">SUM(AC37:AC40)</f>
        <v>103815.9</v>
      </c>
      <c r="AD35" s="23">
        <f t="shared" si="32"/>
        <v>0</v>
      </c>
      <c r="AE35" s="23">
        <f t="shared" si="32"/>
        <v>0</v>
      </c>
      <c r="AF35" s="23">
        <f t="shared" si="32"/>
        <v>0</v>
      </c>
      <c r="AG35" s="23">
        <f t="shared" si="32"/>
        <v>0</v>
      </c>
      <c r="AH35" s="23">
        <f t="shared" si="32"/>
        <v>0</v>
      </c>
      <c r="AI35" s="23">
        <f t="shared" si="32"/>
        <v>0</v>
      </c>
      <c r="AJ35" s="23">
        <f t="shared" ref="AJ35:AK35" si="33">SUM(AJ37:AJ40)</f>
        <v>0</v>
      </c>
      <c r="AK35" s="141">
        <f t="shared" si="33"/>
        <v>0</v>
      </c>
    </row>
    <row r="36" spans="1:37" s="24" customFormat="1" ht="15.75" hidden="1" customHeight="1" outlineLevel="1" x14ac:dyDescent="0.25">
      <c r="A36" s="113"/>
      <c r="B36" s="54"/>
      <c r="C36" s="47" t="s">
        <v>1</v>
      </c>
      <c r="D36" s="18">
        <f t="shared" si="27"/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8" t="e">
        <f t="shared" si="26"/>
        <v>#REF!</v>
      </c>
      <c r="Q36" s="23"/>
      <c r="R36" s="23"/>
      <c r="S36" s="23"/>
      <c r="T36" s="23"/>
      <c r="U36" s="23"/>
      <c r="V36" s="23"/>
      <c r="W36" s="23">
        <f t="shared" ref="W36:W46" si="34">AI36-K36</f>
        <v>0</v>
      </c>
      <c r="X36" s="23">
        <f t="shared" ref="X36:X46" si="35">AJ36-L36</f>
        <v>0</v>
      </c>
      <c r="Y36" s="23">
        <f t="shared" ref="Y36:Y46" si="36">AK36-M36</f>
        <v>0</v>
      </c>
      <c r="Z36" s="23" t="e">
        <f>#REF!-N36</f>
        <v>#REF!</v>
      </c>
      <c r="AA36" s="23" t="e">
        <f>#REF!-O36</f>
        <v>#REF!</v>
      </c>
      <c r="AB36" s="18">
        <f>SUM(AC36:AK36)</f>
        <v>0</v>
      </c>
      <c r="AC36" s="23"/>
      <c r="AD36" s="23"/>
      <c r="AE36" s="23"/>
      <c r="AF36" s="23"/>
      <c r="AG36" s="23"/>
      <c r="AH36" s="23"/>
      <c r="AI36" s="23"/>
      <c r="AJ36" s="23"/>
      <c r="AK36" s="141"/>
    </row>
    <row r="37" spans="1:37" s="24" customFormat="1" ht="15.75" hidden="1" customHeight="1" outlineLevel="1" x14ac:dyDescent="0.25">
      <c r="A37" s="113"/>
      <c r="B37" s="54"/>
      <c r="C37" s="47" t="s">
        <v>2</v>
      </c>
      <c r="D37" s="18">
        <f t="shared" si="27"/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18" t="e">
        <f t="shared" si="26"/>
        <v>#REF!</v>
      </c>
      <c r="Q37" s="23">
        <f t="shared" ref="Q37:Q46" si="37">AC37-E37</f>
        <v>0</v>
      </c>
      <c r="R37" s="23">
        <f t="shared" ref="R37:R46" si="38">AD37-F37</f>
        <v>0</v>
      </c>
      <c r="S37" s="23">
        <f t="shared" ref="S37:S46" si="39">AE37-G37</f>
        <v>0</v>
      </c>
      <c r="T37" s="23">
        <f t="shared" ref="T37:T46" si="40">AF37-H37</f>
        <v>0</v>
      </c>
      <c r="U37" s="23">
        <f t="shared" ref="U37:U46" si="41">AG37-I37</f>
        <v>0</v>
      </c>
      <c r="V37" s="23">
        <f t="shared" ref="V37:V46" si="42">AH37-J37</f>
        <v>0</v>
      </c>
      <c r="W37" s="23">
        <f t="shared" si="34"/>
        <v>0</v>
      </c>
      <c r="X37" s="23">
        <f t="shared" si="35"/>
        <v>0</v>
      </c>
      <c r="Y37" s="23">
        <f t="shared" si="36"/>
        <v>0</v>
      </c>
      <c r="Z37" s="23" t="e">
        <f>#REF!-N37</f>
        <v>#REF!</v>
      </c>
      <c r="AA37" s="23" t="e">
        <f>#REF!-O37</f>
        <v>#REF!</v>
      </c>
      <c r="AB37" s="18">
        <f>SUM(AC37:AK37)</f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141">
        <v>0</v>
      </c>
    </row>
    <row r="38" spans="1:37" s="24" customFormat="1" ht="15.75" hidden="1" customHeight="1" outlineLevel="1" x14ac:dyDescent="0.25">
      <c r="A38" s="113"/>
      <c r="B38" s="54"/>
      <c r="C38" s="47" t="s">
        <v>3</v>
      </c>
      <c r="D38" s="18">
        <f t="shared" si="27"/>
        <v>103815.9</v>
      </c>
      <c r="E38" s="23">
        <v>103815.9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18" t="e">
        <f t="shared" si="26"/>
        <v>#REF!</v>
      </c>
      <c r="Q38" s="23">
        <f t="shared" si="37"/>
        <v>0</v>
      </c>
      <c r="R38" s="23">
        <f t="shared" si="38"/>
        <v>0</v>
      </c>
      <c r="S38" s="23">
        <f t="shared" si="39"/>
        <v>0</v>
      </c>
      <c r="T38" s="23">
        <f t="shared" si="40"/>
        <v>0</v>
      </c>
      <c r="U38" s="23">
        <f t="shared" si="41"/>
        <v>0</v>
      </c>
      <c r="V38" s="23">
        <f t="shared" si="42"/>
        <v>0</v>
      </c>
      <c r="W38" s="23">
        <f t="shared" si="34"/>
        <v>0</v>
      </c>
      <c r="X38" s="23">
        <f t="shared" si="35"/>
        <v>0</v>
      </c>
      <c r="Y38" s="23">
        <f t="shared" si="36"/>
        <v>0</v>
      </c>
      <c r="Z38" s="23" t="e">
        <f>#REF!-N38</f>
        <v>#REF!</v>
      </c>
      <c r="AA38" s="23" t="e">
        <f>#REF!-O38</f>
        <v>#REF!</v>
      </c>
      <c r="AB38" s="18">
        <f>SUM(AC38:AK38)</f>
        <v>103815.9</v>
      </c>
      <c r="AC38" s="23">
        <v>103815.9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141">
        <v>0</v>
      </c>
    </row>
    <row r="39" spans="1:37" s="24" customFormat="1" ht="15.75" hidden="1" customHeight="1" outlineLevel="1" x14ac:dyDescent="0.25">
      <c r="A39" s="113"/>
      <c r="B39" s="54"/>
      <c r="C39" s="47" t="s">
        <v>4</v>
      </c>
      <c r="D39" s="18">
        <f t="shared" si="27"/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18" t="e">
        <f t="shared" si="26"/>
        <v>#REF!</v>
      </c>
      <c r="Q39" s="23">
        <f t="shared" si="37"/>
        <v>0</v>
      </c>
      <c r="R39" s="23">
        <f t="shared" si="38"/>
        <v>0</v>
      </c>
      <c r="S39" s="23">
        <f t="shared" si="39"/>
        <v>0</v>
      </c>
      <c r="T39" s="23">
        <f t="shared" si="40"/>
        <v>0</v>
      </c>
      <c r="U39" s="23">
        <f t="shared" si="41"/>
        <v>0</v>
      </c>
      <c r="V39" s="23">
        <f t="shared" si="42"/>
        <v>0</v>
      </c>
      <c r="W39" s="23">
        <f t="shared" si="34"/>
        <v>0</v>
      </c>
      <c r="X39" s="23">
        <f t="shared" si="35"/>
        <v>0</v>
      </c>
      <c r="Y39" s="23">
        <f t="shared" si="36"/>
        <v>0</v>
      </c>
      <c r="Z39" s="23" t="e">
        <f>#REF!-N39</f>
        <v>#REF!</v>
      </c>
      <c r="AA39" s="23" t="e">
        <f>#REF!-O39</f>
        <v>#REF!</v>
      </c>
      <c r="AB39" s="18">
        <f>SUM(AC39:AK39)</f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141">
        <v>0</v>
      </c>
    </row>
    <row r="40" spans="1:37" s="24" customFormat="1" ht="15.75" hidden="1" customHeight="1" outlineLevel="1" x14ac:dyDescent="0.25">
      <c r="A40" s="113"/>
      <c r="B40" s="54"/>
      <c r="C40" s="47" t="s">
        <v>5</v>
      </c>
      <c r="D40" s="18">
        <f t="shared" si="27"/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18" t="e">
        <f t="shared" si="26"/>
        <v>#REF!</v>
      </c>
      <c r="Q40" s="23">
        <f t="shared" si="37"/>
        <v>0</v>
      </c>
      <c r="R40" s="23">
        <f t="shared" si="38"/>
        <v>0</v>
      </c>
      <c r="S40" s="23">
        <f t="shared" si="39"/>
        <v>0</v>
      </c>
      <c r="T40" s="23">
        <f t="shared" si="40"/>
        <v>0</v>
      </c>
      <c r="U40" s="23">
        <f t="shared" si="41"/>
        <v>0</v>
      </c>
      <c r="V40" s="23">
        <f t="shared" si="42"/>
        <v>0</v>
      </c>
      <c r="W40" s="23">
        <f t="shared" si="34"/>
        <v>0</v>
      </c>
      <c r="X40" s="23">
        <f t="shared" si="35"/>
        <v>0</v>
      </c>
      <c r="Y40" s="23">
        <f t="shared" si="36"/>
        <v>0</v>
      </c>
      <c r="Z40" s="23" t="e">
        <f>#REF!-N40</f>
        <v>#REF!</v>
      </c>
      <c r="AA40" s="23" t="e">
        <f>#REF!-O40</f>
        <v>#REF!</v>
      </c>
      <c r="AB40" s="18">
        <f>SUM(AC40:AK40)</f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141">
        <v>0</v>
      </c>
    </row>
    <row r="41" spans="1:37" s="21" customFormat="1" ht="15.75" x14ac:dyDescent="0.25">
      <c r="A41" s="116" t="s">
        <v>21</v>
      </c>
      <c r="B41" s="52"/>
      <c r="C41" s="48" t="s">
        <v>0</v>
      </c>
      <c r="D41" s="18">
        <f>SUM(E41:O41)</f>
        <v>6936516.6999999993</v>
      </c>
      <c r="E41" s="18">
        <f t="shared" ref="E41:K41" si="43">SUM(E43:E46)</f>
        <v>432825.80000000005</v>
      </c>
      <c r="F41" s="18">
        <f t="shared" si="43"/>
        <v>431169.9</v>
      </c>
      <c r="G41" s="18">
        <f t="shared" si="43"/>
        <v>483745.60000000003</v>
      </c>
      <c r="H41" s="18">
        <f t="shared" si="43"/>
        <v>486526.2</v>
      </c>
      <c r="I41" s="18">
        <f t="shared" si="43"/>
        <v>620094.39999999991</v>
      </c>
      <c r="J41" s="18">
        <f t="shared" si="43"/>
        <v>749437.4</v>
      </c>
      <c r="K41" s="18">
        <f t="shared" si="43"/>
        <v>722149.39999999991</v>
      </c>
      <c r="L41" s="18">
        <f t="shared" ref="L41:O41" si="44">SUM(L43:L46)</f>
        <v>752642</v>
      </c>
      <c r="M41" s="18">
        <f t="shared" si="44"/>
        <v>752642</v>
      </c>
      <c r="N41" s="18">
        <f t="shared" si="44"/>
        <v>752642</v>
      </c>
      <c r="O41" s="18">
        <f t="shared" si="44"/>
        <v>752642</v>
      </c>
      <c r="P41" s="18" t="e">
        <f t="shared" si="26"/>
        <v>#REF!</v>
      </c>
      <c r="Q41" s="18">
        <f t="shared" si="37"/>
        <v>0</v>
      </c>
      <c r="R41" s="18">
        <f t="shared" si="38"/>
        <v>0</v>
      </c>
      <c r="S41" s="18">
        <f t="shared" si="39"/>
        <v>0</v>
      </c>
      <c r="T41" s="18">
        <f t="shared" si="40"/>
        <v>0</v>
      </c>
      <c r="U41" s="18">
        <f t="shared" si="41"/>
        <v>4.0000000037252903E-2</v>
      </c>
      <c r="V41" s="18">
        <f t="shared" si="42"/>
        <v>0</v>
      </c>
      <c r="W41" s="18">
        <f t="shared" si="34"/>
        <v>74798.90000000014</v>
      </c>
      <c r="X41" s="18">
        <f t="shared" si="35"/>
        <v>-229104.44</v>
      </c>
      <c r="Y41" s="18">
        <f t="shared" si="36"/>
        <v>186188.59000000008</v>
      </c>
      <c r="Z41" s="18" t="e">
        <f>#REF!-N41</f>
        <v>#REF!</v>
      </c>
      <c r="AA41" s="18" t="e">
        <f>#REF!-O41</f>
        <v>#REF!</v>
      </c>
      <c r="AB41" s="18">
        <f>SUM(AC41:AK41)</f>
        <v>5463115.7899999991</v>
      </c>
      <c r="AC41" s="18">
        <f t="shared" ref="AC41:AI41" si="45">SUM(AC43:AC46)</f>
        <v>432825.80000000005</v>
      </c>
      <c r="AD41" s="18">
        <f t="shared" si="45"/>
        <v>431169.9</v>
      </c>
      <c r="AE41" s="18">
        <f t="shared" si="45"/>
        <v>483745.60000000003</v>
      </c>
      <c r="AF41" s="18">
        <f t="shared" si="45"/>
        <v>486526.2</v>
      </c>
      <c r="AG41" s="18">
        <f t="shared" si="45"/>
        <v>620094.43999999994</v>
      </c>
      <c r="AH41" s="18">
        <f t="shared" si="45"/>
        <v>749437.4</v>
      </c>
      <c r="AI41" s="18">
        <f t="shared" si="45"/>
        <v>796948.3</v>
      </c>
      <c r="AJ41" s="18">
        <f t="shared" ref="AJ41:AK41" si="46">SUM(AJ43:AJ46)</f>
        <v>523537.56</v>
      </c>
      <c r="AK41" s="142">
        <f t="shared" si="46"/>
        <v>938830.59000000008</v>
      </c>
    </row>
    <row r="42" spans="1:37" s="21" customFormat="1" ht="15.75" x14ac:dyDescent="0.25">
      <c r="A42" s="116"/>
      <c r="B42" s="52"/>
      <c r="C42" s="48" t="s">
        <v>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 t="e">
        <f t="shared" si="26"/>
        <v>#REF!</v>
      </c>
      <c r="Q42" s="18"/>
      <c r="R42" s="18"/>
      <c r="S42" s="18"/>
      <c r="T42" s="18"/>
      <c r="U42" s="18"/>
      <c r="V42" s="18"/>
      <c r="W42" s="18">
        <f t="shared" si="34"/>
        <v>0</v>
      </c>
      <c r="X42" s="18">
        <f t="shared" si="35"/>
        <v>0</v>
      </c>
      <c r="Y42" s="18">
        <f t="shared" si="36"/>
        <v>0</v>
      </c>
      <c r="Z42" s="18" t="e">
        <f>#REF!-N42</f>
        <v>#REF!</v>
      </c>
      <c r="AA42" s="18" t="e">
        <f>#REF!-O42</f>
        <v>#REF!</v>
      </c>
      <c r="AB42" s="18">
        <f>SUM(AC42:AK42)</f>
        <v>0</v>
      </c>
      <c r="AC42" s="18"/>
      <c r="AD42" s="18"/>
      <c r="AE42" s="18"/>
      <c r="AF42" s="18"/>
      <c r="AG42" s="18"/>
      <c r="AH42" s="18"/>
      <c r="AI42" s="18"/>
      <c r="AJ42" s="18"/>
      <c r="AK42" s="142"/>
    </row>
    <row r="43" spans="1:37" s="21" customFormat="1" ht="15.75" x14ac:dyDescent="0.25">
      <c r="A43" s="116"/>
      <c r="B43" s="52"/>
      <c r="C43" s="48" t="s">
        <v>2</v>
      </c>
      <c r="D43" s="18">
        <f>SUM(E43:O43)</f>
        <v>0</v>
      </c>
      <c r="E43" s="18">
        <f>SUM(E12+E18+E24+E30+E37)</f>
        <v>0</v>
      </c>
      <c r="F43" s="18">
        <f t="shared" ref="F43:K43" si="47">SUM(F12+F18+F24+F30+F37)</f>
        <v>0</v>
      </c>
      <c r="G43" s="18">
        <f t="shared" si="47"/>
        <v>0</v>
      </c>
      <c r="H43" s="18">
        <f t="shared" si="47"/>
        <v>0</v>
      </c>
      <c r="I43" s="18">
        <f t="shared" si="47"/>
        <v>0</v>
      </c>
      <c r="J43" s="18">
        <f t="shared" si="47"/>
        <v>0</v>
      </c>
      <c r="K43" s="18">
        <f t="shared" si="47"/>
        <v>0</v>
      </c>
      <c r="L43" s="18">
        <f t="shared" ref="L43:O43" si="48">SUM(L12+L18+L24+L30+L37)</f>
        <v>0</v>
      </c>
      <c r="M43" s="18">
        <f t="shared" si="48"/>
        <v>0</v>
      </c>
      <c r="N43" s="18">
        <f t="shared" si="48"/>
        <v>0</v>
      </c>
      <c r="O43" s="18">
        <f t="shared" si="48"/>
        <v>0</v>
      </c>
      <c r="P43" s="18" t="e">
        <f t="shared" si="26"/>
        <v>#REF!</v>
      </c>
      <c r="Q43" s="18">
        <f t="shared" si="37"/>
        <v>0</v>
      </c>
      <c r="R43" s="18">
        <f t="shared" si="38"/>
        <v>0</v>
      </c>
      <c r="S43" s="18">
        <f t="shared" si="39"/>
        <v>0</v>
      </c>
      <c r="T43" s="18">
        <f t="shared" si="40"/>
        <v>0</v>
      </c>
      <c r="U43" s="18">
        <f t="shared" si="41"/>
        <v>0</v>
      </c>
      <c r="V43" s="18">
        <f t="shared" si="42"/>
        <v>0</v>
      </c>
      <c r="W43" s="18">
        <f t="shared" si="34"/>
        <v>0</v>
      </c>
      <c r="X43" s="18">
        <f t="shared" si="35"/>
        <v>0</v>
      </c>
      <c r="Y43" s="18">
        <f t="shared" si="36"/>
        <v>0</v>
      </c>
      <c r="Z43" s="18" t="e">
        <f>#REF!-N43</f>
        <v>#REF!</v>
      </c>
      <c r="AA43" s="18" t="e">
        <f>#REF!-O43</f>
        <v>#REF!</v>
      </c>
      <c r="AB43" s="18">
        <f>SUM(AC43:AK43)</f>
        <v>0</v>
      </c>
      <c r="AC43" s="18">
        <f>SUM(AC12+AC18+AC24+AC30+AC37)</f>
        <v>0</v>
      </c>
      <c r="AD43" s="18">
        <f t="shared" ref="AD43:AI43" si="49">SUM(AD12+AD18+AD24+AD30+AD37)</f>
        <v>0</v>
      </c>
      <c r="AE43" s="18">
        <f t="shared" si="49"/>
        <v>0</v>
      </c>
      <c r="AF43" s="18">
        <f t="shared" si="49"/>
        <v>0</v>
      </c>
      <c r="AG43" s="18">
        <f t="shared" si="49"/>
        <v>0</v>
      </c>
      <c r="AH43" s="18">
        <f t="shared" si="49"/>
        <v>0</v>
      </c>
      <c r="AI43" s="18">
        <f t="shared" si="49"/>
        <v>0</v>
      </c>
      <c r="AJ43" s="18">
        <f t="shared" ref="AJ43:AK43" si="50">SUM(AJ12+AJ18+AJ24+AJ30+AJ37)</f>
        <v>0</v>
      </c>
      <c r="AK43" s="142">
        <f t="shared" si="50"/>
        <v>0</v>
      </c>
    </row>
    <row r="44" spans="1:37" s="21" customFormat="1" ht="15.75" x14ac:dyDescent="0.25">
      <c r="A44" s="116"/>
      <c r="B44" s="52"/>
      <c r="C44" s="48" t="s">
        <v>3</v>
      </c>
      <c r="D44" s="18">
        <f>SUM(E44:O44)</f>
        <v>6935640.4000000004</v>
      </c>
      <c r="E44" s="18">
        <f t="shared" ref="E44:K44" si="51">SUM(E13+E19+E25+E31+E38)</f>
        <v>432825.80000000005</v>
      </c>
      <c r="F44" s="18">
        <f t="shared" si="51"/>
        <v>431169.9</v>
      </c>
      <c r="G44" s="18">
        <f t="shared" si="51"/>
        <v>483745.60000000003</v>
      </c>
      <c r="H44" s="18">
        <f t="shared" si="51"/>
        <v>486526.2</v>
      </c>
      <c r="I44" s="18">
        <f t="shared" si="51"/>
        <v>620094.39999999991</v>
      </c>
      <c r="J44" s="18">
        <f t="shared" si="51"/>
        <v>748561.1</v>
      </c>
      <c r="K44" s="18">
        <f t="shared" si="51"/>
        <v>722149.39999999991</v>
      </c>
      <c r="L44" s="18">
        <f t="shared" ref="L44:O44" si="52">SUM(L13+L19+L25+L31+L38)</f>
        <v>752642</v>
      </c>
      <c r="M44" s="18">
        <f t="shared" si="52"/>
        <v>752642</v>
      </c>
      <c r="N44" s="18">
        <f t="shared" si="52"/>
        <v>752642</v>
      </c>
      <c r="O44" s="18">
        <f t="shared" si="52"/>
        <v>752642</v>
      </c>
      <c r="P44" s="18" t="e">
        <f t="shared" si="26"/>
        <v>#REF!</v>
      </c>
      <c r="Q44" s="18">
        <f t="shared" si="37"/>
        <v>0</v>
      </c>
      <c r="R44" s="18">
        <f t="shared" si="38"/>
        <v>0</v>
      </c>
      <c r="S44" s="18">
        <f t="shared" si="39"/>
        <v>0</v>
      </c>
      <c r="T44" s="18">
        <f t="shared" si="40"/>
        <v>0</v>
      </c>
      <c r="U44" s="18">
        <f t="shared" si="41"/>
        <v>4.0000000037252903E-2</v>
      </c>
      <c r="V44" s="18">
        <f t="shared" si="42"/>
        <v>0</v>
      </c>
      <c r="W44" s="18">
        <f t="shared" si="34"/>
        <v>74798.90000000014</v>
      </c>
      <c r="X44" s="18">
        <f t="shared" si="35"/>
        <v>-229104.44</v>
      </c>
      <c r="Y44" s="18">
        <f t="shared" si="36"/>
        <v>186188.59000000008</v>
      </c>
      <c r="Z44" s="18" t="e">
        <f>#REF!-N44</f>
        <v>#REF!</v>
      </c>
      <c r="AA44" s="18" t="e">
        <f>#REF!-O44</f>
        <v>#REF!</v>
      </c>
      <c r="AB44" s="18">
        <f>SUM(AC44:AK44)</f>
        <v>5462239.4899999993</v>
      </c>
      <c r="AC44" s="18">
        <f t="shared" ref="AC44:AI44" si="53">SUM(AC13+AC19+AC25+AC31+AC38)</f>
        <v>432825.80000000005</v>
      </c>
      <c r="AD44" s="18">
        <f t="shared" si="53"/>
        <v>431169.9</v>
      </c>
      <c r="AE44" s="18">
        <f t="shared" si="53"/>
        <v>483745.60000000003</v>
      </c>
      <c r="AF44" s="18">
        <f t="shared" si="53"/>
        <v>486526.2</v>
      </c>
      <c r="AG44" s="18">
        <f t="shared" si="53"/>
        <v>620094.43999999994</v>
      </c>
      <c r="AH44" s="18">
        <f t="shared" si="53"/>
        <v>748561.1</v>
      </c>
      <c r="AI44" s="18">
        <f t="shared" si="53"/>
        <v>796948.3</v>
      </c>
      <c r="AJ44" s="18">
        <f t="shared" ref="AJ44:AK44" si="54">SUM(AJ13+AJ19+AJ25+AJ31+AJ38)</f>
        <v>523537.56</v>
      </c>
      <c r="AK44" s="142">
        <f t="shared" si="54"/>
        <v>938830.59000000008</v>
      </c>
    </row>
    <row r="45" spans="1:37" s="21" customFormat="1" ht="16.5" thickBot="1" x14ac:dyDescent="0.3">
      <c r="A45" s="116"/>
      <c r="B45" s="52"/>
      <c r="C45" s="48" t="s">
        <v>4</v>
      </c>
      <c r="D45" s="18">
        <f>SUM(E45:O45)</f>
        <v>876.3</v>
      </c>
      <c r="E45" s="18">
        <f t="shared" ref="E45:K45" si="55">SUM(E14+E20+E26+E32+E39)</f>
        <v>0</v>
      </c>
      <c r="F45" s="18">
        <f t="shared" si="55"/>
        <v>0</v>
      </c>
      <c r="G45" s="18">
        <f t="shared" si="55"/>
        <v>0</v>
      </c>
      <c r="H45" s="18">
        <f t="shared" si="55"/>
        <v>0</v>
      </c>
      <c r="I45" s="18">
        <f t="shared" si="55"/>
        <v>0</v>
      </c>
      <c r="J45" s="18">
        <f t="shared" si="55"/>
        <v>876.3</v>
      </c>
      <c r="K45" s="18">
        <f t="shared" si="55"/>
        <v>0</v>
      </c>
      <c r="L45" s="18">
        <f t="shared" ref="L45:O45" si="56">SUM(L14+L20+L26+L32+L39)</f>
        <v>0</v>
      </c>
      <c r="M45" s="18">
        <f t="shared" si="56"/>
        <v>0</v>
      </c>
      <c r="N45" s="18">
        <f t="shared" si="56"/>
        <v>0</v>
      </c>
      <c r="O45" s="18">
        <f t="shared" si="56"/>
        <v>0</v>
      </c>
      <c r="P45" s="18" t="e">
        <f t="shared" si="26"/>
        <v>#REF!</v>
      </c>
      <c r="Q45" s="18">
        <f t="shared" si="37"/>
        <v>0</v>
      </c>
      <c r="R45" s="18">
        <f t="shared" si="38"/>
        <v>0</v>
      </c>
      <c r="S45" s="18">
        <f t="shared" si="39"/>
        <v>0</v>
      </c>
      <c r="T45" s="18">
        <f t="shared" si="40"/>
        <v>0</v>
      </c>
      <c r="U45" s="18">
        <f t="shared" si="41"/>
        <v>0</v>
      </c>
      <c r="V45" s="18">
        <f t="shared" si="42"/>
        <v>0</v>
      </c>
      <c r="W45" s="18">
        <f t="shared" si="34"/>
        <v>0</v>
      </c>
      <c r="X45" s="18">
        <f t="shared" si="35"/>
        <v>0</v>
      </c>
      <c r="Y45" s="18">
        <f t="shared" si="36"/>
        <v>0</v>
      </c>
      <c r="Z45" s="18" t="e">
        <f>#REF!-N45</f>
        <v>#REF!</v>
      </c>
      <c r="AA45" s="18" t="e">
        <f>#REF!-O45</f>
        <v>#REF!</v>
      </c>
      <c r="AB45" s="18">
        <f>SUM(AC45:AK45)</f>
        <v>876.3</v>
      </c>
      <c r="AC45" s="18">
        <f t="shared" ref="AC45:AI45" si="57">SUM(AC14+AC20+AC26+AC32+AC39)</f>
        <v>0</v>
      </c>
      <c r="AD45" s="18">
        <f t="shared" si="57"/>
        <v>0</v>
      </c>
      <c r="AE45" s="18">
        <f t="shared" si="57"/>
        <v>0</v>
      </c>
      <c r="AF45" s="18">
        <f t="shared" si="57"/>
        <v>0</v>
      </c>
      <c r="AG45" s="18">
        <f t="shared" si="57"/>
        <v>0</v>
      </c>
      <c r="AH45" s="18">
        <f t="shared" si="57"/>
        <v>876.3</v>
      </c>
      <c r="AI45" s="18">
        <f t="shared" si="57"/>
        <v>0</v>
      </c>
      <c r="AJ45" s="18">
        <f t="shared" ref="AJ45:AK45" si="58">SUM(AJ14+AJ20+AJ26+AJ32+AJ39)</f>
        <v>0</v>
      </c>
      <c r="AK45" s="142">
        <f t="shared" si="58"/>
        <v>0</v>
      </c>
    </row>
    <row r="46" spans="1:37" s="21" customFormat="1" ht="15.75" hidden="1" customHeight="1" x14ac:dyDescent="0.3">
      <c r="A46" s="164"/>
      <c r="B46" s="165"/>
      <c r="C46" s="166" t="s">
        <v>5</v>
      </c>
      <c r="D46" s="167">
        <f>SUM(E46:O46)</f>
        <v>0</v>
      </c>
      <c r="E46" s="167">
        <f t="shared" ref="E46:K46" si="59">SUM(E15+E21+E27+E33+E40)</f>
        <v>0</v>
      </c>
      <c r="F46" s="167">
        <f t="shared" si="59"/>
        <v>0</v>
      </c>
      <c r="G46" s="167">
        <f t="shared" si="59"/>
        <v>0</v>
      </c>
      <c r="H46" s="167">
        <f t="shared" si="59"/>
        <v>0</v>
      </c>
      <c r="I46" s="167">
        <f t="shared" si="59"/>
        <v>0</v>
      </c>
      <c r="J46" s="167">
        <f t="shared" si="59"/>
        <v>0</v>
      </c>
      <c r="K46" s="167">
        <f t="shared" si="59"/>
        <v>0</v>
      </c>
      <c r="L46" s="167">
        <f t="shared" ref="L46:O46" si="60">SUM(L15+L21+L27+L33+L40)</f>
        <v>0</v>
      </c>
      <c r="M46" s="167">
        <f t="shared" si="60"/>
        <v>0</v>
      </c>
      <c r="N46" s="167">
        <f t="shared" si="60"/>
        <v>0</v>
      </c>
      <c r="O46" s="167">
        <f t="shared" si="60"/>
        <v>0</v>
      </c>
      <c r="P46" s="167" t="e">
        <f t="shared" ref="P46" si="61">SUM(Q46:AA46)</f>
        <v>#REF!</v>
      </c>
      <c r="Q46" s="167">
        <f t="shared" si="37"/>
        <v>0</v>
      </c>
      <c r="R46" s="167">
        <f t="shared" si="38"/>
        <v>0</v>
      </c>
      <c r="S46" s="167">
        <f t="shared" si="39"/>
        <v>0</v>
      </c>
      <c r="T46" s="167">
        <f t="shared" si="40"/>
        <v>0</v>
      </c>
      <c r="U46" s="167">
        <f t="shared" si="41"/>
        <v>0</v>
      </c>
      <c r="V46" s="167">
        <f t="shared" si="42"/>
        <v>0</v>
      </c>
      <c r="W46" s="167">
        <f t="shared" si="34"/>
        <v>0</v>
      </c>
      <c r="X46" s="167">
        <f t="shared" si="35"/>
        <v>0</v>
      </c>
      <c r="Y46" s="167">
        <f t="shared" si="36"/>
        <v>0</v>
      </c>
      <c r="Z46" s="167" t="e">
        <f>#REF!-N46</f>
        <v>#REF!</v>
      </c>
      <c r="AA46" s="167" t="e">
        <f>#REF!-O46</f>
        <v>#REF!</v>
      </c>
      <c r="AB46" s="167">
        <f>SUM(AC46:AK46)</f>
        <v>0</v>
      </c>
      <c r="AC46" s="167">
        <f t="shared" ref="AC46:AI46" si="62">SUM(AC15+AC21+AC27+AC33+AC40)</f>
        <v>0</v>
      </c>
      <c r="AD46" s="167">
        <f t="shared" si="62"/>
        <v>0</v>
      </c>
      <c r="AE46" s="167">
        <f t="shared" si="62"/>
        <v>0</v>
      </c>
      <c r="AF46" s="167">
        <f t="shared" si="62"/>
        <v>0</v>
      </c>
      <c r="AG46" s="167">
        <f t="shared" si="62"/>
        <v>0</v>
      </c>
      <c r="AH46" s="167">
        <f t="shared" si="62"/>
        <v>0</v>
      </c>
      <c r="AI46" s="167">
        <f t="shared" si="62"/>
        <v>0</v>
      </c>
      <c r="AJ46" s="167">
        <f t="shared" ref="AJ46:AK46" si="63">SUM(AJ15+AJ21+AJ27+AJ33+AJ40)</f>
        <v>0</v>
      </c>
      <c r="AK46" s="168">
        <f t="shared" si="63"/>
        <v>0</v>
      </c>
    </row>
    <row r="47" spans="1:37" s="24" customFormat="1" ht="15.75" x14ac:dyDescent="0.25">
      <c r="A47" s="101" t="s">
        <v>58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6"/>
    </row>
    <row r="48" spans="1:37" s="24" customFormat="1" ht="15.75" customHeight="1" outlineLevel="1" x14ac:dyDescent="0.25">
      <c r="A48" s="108" t="s">
        <v>63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109"/>
    </row>
    <row r="49" spans="1:37" s="24" customFormat="1" ht="15.75" customHeight="1" outlineLevel="1" x14ac:dyDescent="0.25">
      <c r="A49" s="108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109"/>
    </row>
    <row r="50" spans="1:37" s="24" customFormat="1" ht="15.75" hidden="1" customHeight="1" outlineLevel="1" x14ac:dyDescent="0.25">
      <c r="A50" s="117" t="s">
        <v>32</v>
      </c>
      <c r="B50" s="69" t="s">
        <v>94</v>
      </c>
      <c r="C50" s="50" t="s">
        <v>0</v>
      </c>
      <c r="D50" s="40">
        <f>SUM(E50:O50)</f>
        <v>15000</v>
      </c>
      <c r="E50" s="17">
        <f t="shared" ref="E50:K50" si="64">SUM(E52:E55)</f>
        <v>0</v>
      </c>
      <c r="F50" s="17">
        <f t="shared" si="64"/>
        <v>0</v>
      </c>
      <c r="G50" s="17">
        <f t="shared" si="64"/>
        <v>0</v>
      </c>
      <c r="H50" s="17">
        <f t="shared" si="64"/>
        <v>0</v>
      </c>
      <c r="I50" s="17">
        <f t="shared" si="64"/>
        <v>5000</v>
      </c>
      <c r="J50" s="17">
        <f t="shared" si="64"/>
        <v>5000</v>
      </c>
      <c r="K50" s="17">
        <f t="shared" si="64"/>
        <v>5000</v>
      </c>
      <c r="L50" s="17">
        <f t="shared" ref="L50:O50" si="65">SUM(L52:L55)</f>
        <v>0</v>
      </c>
      <c r="M50" s="17">
        <f t="shared" si="65"/>
        <v>0</v>
      </c>
      <c r="N50" s="17">
        <f t="shared" si="65"/>
        <v>0</v>
      </c>
      <c r="O50" s="17">
        <f t="shared" si="65"/>
        <v>0</v>
      </c>
      <c r="P50" s="18" t="e">
        <f t="shared" ref="P50:P113" si="66">SUM(Q50:AA50)</f>
        <v>#REF!</v>
      </c>
      <c r="Q50" s="17">
        <f t="shared" ref="Q50:Q61" si="67">AC50-E50</f>
        <v>0</v>
      </c>
      <c r="R50" s="17">
        <f t="shared" ref="R50:R61" si="68">AD50-F50</f>
        <v>0</v>
      </c>
      <c r="S50" s="17">
        <f t="shared" ref="S50:S61" si="69">AE50-G50</f>
        <v>0</v>
      </c>
      <c r="T50" s="17">
        <f t="shared" ref="T50:T61" si="70">AF50-H50</f>
        <v>0</v>
      </c>
      <c r="U50" s="17">
        <f t="shared" ref="U50:U61" si="71">AG50-I50</f>
        <v>-5000</v>
      </c>
      <c r="V50" s="17">
        <f t="shared" ref="V50:V61" si="72">AH50-J50</f>
        <v>-5000</v>
      </c>
      <c r="W50" s="17">
        <f t="shared" ref="W50:W56" si="73">AI50-K50</f>
        <v>-5000</v>
      </c>
      <c r="X50" s="17">
        <f t="shared" ref="X50" si="74">AJ50-L50</f>
        <v>0</v>
      </c>
      <c r="Y50" s="17">
        <f t="shared" ref="Y50" si="75">AK50-M50</f>
        <v>0</v>
      </c>
      <c r="Z50" s="17" t="e">
        <f>#REF!-N50</f>
        <v>#REF!</v>
      </c>
      <c r="AA50" s="17" t="e">
        <f>#REF!-O50</f>
        <v>#REF!</v>
      </c>
      <c r="AB50" s="40">
        <f>SUM(AC50:AK50)</f>
        <v>0</v>
      </c>
      <c r="AC50" s="17">
        <f t="shared" ref="AC50:AI50" si="76">SUM(AC52:AC55)</f>
        <v>0</v>
      </c>
      <c r="AD50" s="17">
        <f t="shared" si="76"/>
        <v>0</v>
      </c>
      <c r="AE50" s="17">
        <f t="shared" si="76"/>
        <v>0</v>
      </c>
      <c r="AF50" s="17">
        <f t="shared" si="76"/>
        <v>0</v>
      </c>
      <c r="AG50" s="17">
        <f t="shared" si="76"/>
        <v>0</v>
      </c>
      <c r="AH50" s="17">
        <f t="shared" si="76"/>
        <v>0</v>
      </c>
      <c r="AI50" s="17">
        <f t="shared" si="76"/>
        <v>0</v>
      </c>
      <c r="AJ50" s="17">
        <f t="shared" ref="AJ50:AK50" si="77">SUM(AJ52:AJ55)</f>
        <v>0</v>
      </c>
      <c r="AK50" s="143">
        <f t="shared" si="77"/>
        <v>0</v>
      </c>
    </row>
    <row r="51" spans="1:37" s="24" customFormat="1" ht="15.75" hidden="1" customHeight="1" outlineLevel="1" x14ac:dyDescent="0.25">
      <c r="A51" s="117"/>
      <c r="B51" s="69"/>
      <c r="C51" s="50" t="s">
        <v>1</v>
      </c>
      <c r="D51" s="40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 t="e">
        <f t="shared" si="66"/>
        <v>#REF!</v>
      </c>
      <c r="Q51" s="17"/>
      <c r="R51" s="17"/>
      <c r="S51" s="17"/>
      <c r="T51" s="17"/>
      <c r="U51" s="17"/>
      <c r="V51" s="17"/>
      <c r="W51" s="17">
        <f t="shared" ref="W51:W55" si="78">AI51-K51</f>
        <v>0</v>
      </c>
      <c r="X51" s="17">
        <f t="shared" ref="X51:X56" si="79">AJ51-L51</f>
        <v>0</v>
      </c>
      <c r="Y51" s="17">
        <f t="shared" ref="Y51:Y56" si="80">AK51-M51</f>
        <v>0</v>
      </c>
      <c r="Z51" s="17" t="e">
        <f>#REF!-N51</f>
        <v>#REF!</v>
      </c>
      <c r="AA51" s="17" t="e">
        <f>#REF!-O51</f>
        <v>#REF!</v>
      </c>
      <c r="AB51" s="40">
        <f>SUM(AC51:AK51)</f>
        <v>0</v>
      </c>
      <c r="AC51" s="17"/>
      <c r="AD51" s="17"/>
      <c r="AE51" s="17"/>
      <c r="AF51" s="17"/>
      <c r="AG51" s="17"/>
      <c r="AH51" s="17"/>
      <c r="AI51" s="17"/>
      <c r="AJ51" s="17"/>
      <c r="AK51" s="143"/>
    </row>
    <row r="52" spans="1:37" s="24" customFormat="1" ht="15.75" hidden="1" customHeight="1" outlineLevel="1" x14ac:dyDescent="0.25">
      <c r="A52" s="117"/>
      <c r="B52" s="69"/>
      <c r="C52" s="50" t="s">
        <v>2</v>
      </c>
      <c r="D52" s="40">
        <f>SUM(E52:O52)</f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 t="e">
        <f t="shared" si="66"/>
        <v>#REF!</v>
      </c>
      <c r="Q52" s="17">
        <f t="shared" si="67"/>
        <v>0</v>
      </c>
      <c r="R52" s="17">
        <f t="shared" si="68"/>
        <v>0</v>
      </c>
      <c r="S52" s="17">
        <f t="shared" si="69"/>
        <v>0</v>
      </c>
      <c r="T52" s="17">
        <f t="shared" si="70"/>
        <v>0</v>
      </c>
      <c r="U52" s="17">
        <f t="shared" si="71"/>
        <v>0</v>
      </c>
      <c r="V52" s="17">
        <f t="shared" si="72"/>
        <v>0</v>
      </c>
      <c r="W52" s="17">
        <f t="shared" si="78"/>
        <v>0</v>
      </c>
      <c r="X52" s="17">
        <f t="shared" si="79"/>
        <v>0</v>
      </c>
      <c r="Y52" s="17">
        <f t="shared" si="80"/>
        <v>0</v>
      </c>
      <c r="Z52" s="17" t="e">
        <f>#REF!-N52</f>
        <v>#REF!</v>
      </c>
      <c r="AA52" s="17" t="e">
        <f>#REF!-O52</f>
        <v>#REF!</v>
      </c>
      <c r="AB52" s="40">
        <f>SUM(AC52:AK52)</f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43">
        <v>0</v>
      </c>
    </row>
    <row r="53" spans="1:37" s="24" customFormat="1" ht="15.75" hidden="1" customHeight="1" outlineLevel="1" x14ac:dyDescent="0.25">
      <c r="A53" s="117"/>
      <c r="B53" s="69"/>
      <c r="C53" s="50" t="s">
        <v>3</v>
      </c>
      <c r="D53" s="40">
        <f>SUM(E53:O53)</f>
        <v>7500</v>
      </c>
      <c r="E53" s="17">
        <v>0</v>
      </c>
      <c r="F53" s="17">
        <v>0</v>
      </c>
      <c r="G53" s="17">
        <v>0</v>
      </c>
      <c r="H53" s="17">
        <v>0</v>
      </c>
      <c r="I53" s="17">
        <v>2500</v>
      </c>
      <c r="J53" s="17">
        <v>2500</v>
      </c>
      <c r="K53" s="17">
        <v>2500</v>
      </c>
      <c r="L53" s="23">
        <v>0</v>
      </c>
      <c r="M53" s="23">
        <v>0</v>
      </c>
      <c r="N53" s="23">
        <v>0</v>
      </c>
      <c r="O53" s="23">
        <v>0</v>
      </c>
      <c r="P53" s="18" t="e">
        <f t="shared" si="66"/>
        <v>#REF!</v>
      </c>
      <c r="Q53" s="17">
        <f t="shared" si="67"/>
        <v>0</v>
      </c>
      <c r="R53" s="17">
        <f t="shared" si="68"/>
        <v>0</v>
      </c>
      <c r="S53" s="17">
        <f t="shared" si="69"/>
        <v>0</v>
      </c>
      <c r="T53" s="17">
        <f t="shared" si="70"/>
        <v>0</v>
      </c>
      <c r="U53" s="17">
        <f t="shared" si="71"/>
        <v>-2500</v>
      </c>
      <c r="V53" s="17">
        <f t="shared" si="72"/>
        <v>-2500</v>
      </c>
      <c r="W53" s="17">
        <f t="shared" si="78"/>
        <v>-2500</v>
      </c>
      <c r="X53" s="17">
        <f t="shared" si="79"/>
        <v>0</v>
      </c>
      <c r="Y53" s="17">
        <f t="shared" si="80"/>
        <v>0</v>
      </c>
      <c r="Z53" s="17" t="e">
        <f>#REF!-N53</f>
        <v>#REF!</v>
      </c>
      <c r="AA53" s="17" t="e">
        <f>#REF!-O53</f>
        <v>#REF!</v>
      </c>
      <c r="AB53" s="40">
        <f>SUM(AC53:AK53)</f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43">
        <v>0</v>
      </c>
    </row>
    <row r="54" spans="1:37" s="24" customFormat="1" ht="15.75" hidden="1" customHeight="1" outlineLevel="1" x14ac:dyDescent="0.25">
      <c r="A54" s="117"/>
      <c r="B54" s="69"/>
      <c r="C54" s="50" t="s">
        <v>4</v>
      </c>
      <c r="D54" s="40">
        <f>SUM(E54:O54)</f>
        <v>7500</v>
      </c>
      <c r="E54" s="17">
        <v>0</v>
      </c>
      <c r="F54" s="17">
        <v>0</v>
      </c>
      <c r="G54" s="17">
        <v>0</v>
      </c>
      <c r="H54" s="17">
        <v>0</v>
      </c>
      <c r="I54" s="17">
        <v>2500</v>
      </c>
      <c r="J54" s="17">
        <v>2500</v>
      </c>
      <c r="K54" s="17">
        <v>2500</v>
      </c>
      <c r="L54" s="23">
        <v>0</v>
      </c>
      <c r="M54" s="23">
        <v>0</v>
      </c>
      <c r="N54" s="23">
        <v>0</v>
      </c>
      <c r="O54" s="23">
        <v>0</v>
      </c>
      <c r="P54" s="18" t="e">
        <f t="shared" si="66"/>
        <v>#REF!</v>
      </c>
      <c r="Q54" s="17">
        <f t="shared" si="67"/>
        <v>0</v>
      </c>
      <c r="R54" s="17">
        <f t="shared" si="68"/>
        <v>0</v>
      </c>
      <c r="S54" s="17">
        <f t="shared" si="69"/>
        <v>0</v>
      </c>
      <c r="T54" s="17">
        <f t="shared" si="70"/>
        <v>0</v>
      </c>
      <c r="U54" s="17">
        <f t="shared" si="71"/>
        <v>-2500</v>
      </c>
      <c r="V54" s="17">
        <f t="shared" si="72"/>
        <v>-2500</v>
      </c>
      <c r="W54" s="17">
        <f t="shared" si="78"/>
        <v>-2500</v>
      </c>
      <c r="X54" s="17">
        <f t="shared" si="79"/>
        <v>0</v>
      </c>
      <c r="Y54" s="17">
        <f t="shared" si="80"/>
        <v>0</v>
      </c>
      <c r="Z54" s="17" t="e">
        <f>#REF!-N54</f>
        <v>#REF!</v>
      </c>
      <c r="AA54" s="17" t="e">
        <f>#REF!-O54</f>
        <v>#REF!</v>
      </c>
      <c r="AB54" s="40">
        <f>SUM(AC54:AK54)</f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43">
        <v>0</v>
      </c>
    </row>
    <row r="55" spans="1:37" s="24" customFormat="1" ht="15.75" hidden="1" customHeight="1" outlineLevel="1" x14ac:dyDescent="0.25">
      <c r="A55" s="117"/>
      <c r="B55" s="69"/>
      <c r="C55" s="50" t="s">
        <v>5</v>
      </c>
      <c r="D55" s="40">
        <f>SUM(E55:O55)</f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 t="e">
        <f t="shared" si="66"/>
        <v>#REF!</v>
      </c>
      <c r="Q55" s="17">
        <f t="shared" si="67"/>
        <v>0</v>
      </c>
      <c r="R55" s="17">
        <f t="shared" si="68"/>
        <v>0</v>
      </c>
      <c r="S55" s="17">
        <f t="shared" si="69"/>
        <v>0</v>
      </c>
      <c r="T55" s="17">
        <f t="shared" si="70"/>
        <v>0</v>
      </c>
      <c r="U55" s="17">
        <f t="shared" si="71"/>
        <v>0</v>
      </c>
      <c r="V55" s="17">
        <f t="shared" si="72"/>
        <v>0</v>
      </c>
      <c r="W55" s="17">
        <f t="shared" si="78"/>
        <v>0</v>
      </c>
      <c r="X55" s="17">
        <f t="shared" si="79"/>
        <v>0</v>
      </c>
      <c r="Y55" s="17">
        <f t="shared" si="80"/>
        <v>0</v>
      </c>
      <c r="Z55" s="17" t="e">
        <f>#REF!-N55</f>
        <v>#REF!</v>
      </c>
      <c r="AA55" s="17" t="e">
        <f>#REF!-O55</f>
        <v>#REF!</v>
      </c>
      <c r="AB55" s="40">
        <f>SUM(AC55:AK55)</f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43">
        <v>0</v>
      </c>
    </row>
    <row r="56" spans="1:37" s="24" customFormat="1" ht="15.75" customHeight="1" outlineLevel="1" x14ac:dyDescent="0.25">
      <c r="A56" s="113" t="s">
        <v>54</v>
      </c>
      <c r="B56" s="54" t="s">
        <v>94</v>
      </c>
      <c r="C56" s="47" t="s">
        <v>0</v>
      </c>
      <c r="D56" s="18">
        <f>SUM(E56:O56)</f>
        <v>102000</v>
      </c>
      <c r="E56" s="23">
        <f t="shared" ref="E56:O56" si="81">SUM(E58:E61)</f>
        <v>0</v>
      </c>
      <c r="F56" s="23">
        <f t="shared" si="81"/>
        <v>0</v>
      </c>
      <c r="G56" s="23">
        <f t="shared" si="81"/>
        <v>0</v>
      </c>
      <c r="H56" s="23">
        <f t="shared" si="81"/>
        <v>0</v>
      </c>
      <c r="I56" s="23">
        <f t="shared" si="81"/>
        <v>0</v>
      </c>
      <c r="J56" s="23">
        <f t="shared" si="81"/>
        <v>0</v>
      </c>
      <c r="K56" s="23">
        <f t="shared" si="81"/>
        <v>72000</v>
      </c>
      <c r="L56" s="23">
        <f t="shared" si="81"/>
        <v>30000</v>
      </c>
      <c r="M56" s="23">
        <f t="shared" si="81"/>
        <v>0</v>
      </c>
      <c r="N56" s="23">
        <f t="shared" si="81"/>
        <v>0</v>
      </c>
      <c r="O56" s="23">
        <f t="shared" si="81"/>
        <v>0</v>
      </c>
      <c r="P56" s="18" t="e">
        <f t="shared" si="66"/>
        <v>#REF!</v>
      </c>
      <c r="Q56" s="23">
        <f t="shared" si="67"/>
        <v>0</v>
      </c>
      <c r="R56" s="23">
        <f t="shared" si="68"/>
        <v>0</v>
      </c>
      <c r="S56" s="23">
        <f t="shared" si="69"/>
        <v>0</v>
      </c>
      <c r="T56" s="23">
        <f t="shared" si="70"/>
        <v>0</v>
      </c>
      <c r="U56" s="23">
        <f t="shared" si="71"/>
        <v>0</v>
      </c>
      <c r="V56" s="23">
        <f t="shared" si="72"/>
        <v>0</v>
      </c>
      <c r="W56" s="23">
        <f t="shared" si="73"/>
        <v>-62000</v>
      </c>
      <c r="X56" s="23">
        <f t="shared" si="79"/>
        <v>-30000</v>
      </c>
      <c r="Y56" s="23">
        <f t="shared" si="80"/>
        <v>0</v>
      </c>
      <c r="Z56" s="23" t="e">
        <f>#REF!-N56</f>
        <v>#REF!</v>
      </c>
      <c r="AA56" s="23" t="e">
        <f>#REF!-O56</f>
        <v>#REF!</v>
      </c>
      <c r="AB56" s="18">
        <f>SUM(AC56:AK56)</f>
        <v>10000</v>
      </c>
      <c r="AC56" s="23">
        <f t="shared" ref="AC56:AI56" si="82">SUM(AC58:AC61)</f>
        <v>0</v>
      </c>
      <c r="AD56" s="23">
        <f t="shared" si="82"/>
        <v>0</v>
      </c>
      <c r="AE56" s="23">
        <f t="shared" si="82"/>
        <v>0</v>
      </c>
      <c r="AF56" s="23">
        <f t="shared" si="82"/>
        <v>0</v>
      </c>
      <c r="AG56" s="23">
        <f t="shared" si="82"/>
        <v>0</v>
      </c>
      <c r="AH56" s="23">
        <f t="shared" si="82"/>
        <v>0</v>
      </c>
      <c r="AI56" s="23">
        <f t="shared" si="82"/>
        <v>10000</v>
      </c>
      <c r="AJ56" s="23"/>
      <c r="AK56" s="141"/>
    </row>
    <row r="57" spans="1:37" s="24" customFormat="1" ht="15.75" customHeight="1" outlineLevel="1" x14ac:dyDescent="0.25">
      <c r="A57" s="113"/>
      <c r="B57" s="54"/>
      <c r="C57" s="47" t="s">
        <v>1</v>
      </c>
      <c r="D57" s="18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8" t="e">
        <f t="shared" si="66"/>
        <v>#REF!</v>
      </c>
      <c r="Q57" s="23"/>
      <c r="R57" s="23"/>
      <c r="S57" s="23"/>
      <c r="T57" s="23"/>
      <c r="U57" s="23"/>
      <c r="V57" s="23"/>
      <c r="W57" s="23">
        <f t="shared" ref="W57:W126" si="83">AI57-K57</f>
        <v>0</v>
      </c>
      <c r="X57" s="23">
        <f t="shared" ref="X57:X126" si="84">AJ57-L57</f>
        <v>0</v>
      </c>
      <c r="Y57" s="23">
        <f t="shared" ref="Y57:Y126" si="85">AK57-M57</f>
        <v>0</v>
      </c>
      <c r="Z57" s="23" t="e">
        <f>#REF!-N57</f>
        <v>#REF!</v>
      </c>
      <c r="AA57" s="23" t="e">
        <f>#REF!-O57</f>
        <v>#REF!</v>
      </c>
      <c r="AB57" s="18">
        <f>SUM(AC57:AK57)</f>
        <v>0</v>
      </c>
      <c r="AC57" s="23"/>
      <c r="AD57" s="23"/>
      <c r="AE57" s="23"/>
      <c r="AF57" s="23"/>
      <c r="AG57" s="23"/>
      <c r="AH57" s="23"/>
      <c r="AI57" s="23"/>
      <c r="AJ57" s="23"/>
      <c r="AK57" s="141"/>
    </row>
    <row r="58" spans="1:37" s="24" customFormat="1" ht="15.75" customHeight="1" outlineLevel="1" x14ac:dyDescent="0.25">
      <c r="A58" s="113"/>
      <c r="B58" s="54"/>
      <c r="C58" s="47" t="s">
        <v>2</v>
      </c>
      <c r="D58" s="18">
        <f>SUM(E58:O58)</f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18" t="e">
        <f t="shared" si="66"/>
        <v>#REF!</v>
      </c>
      <c r="Q58" s="23">
        <f t="shared" si="67"/>
        <v>0</v>
      </c>
      <c r="R58" s="23">
        <f t="shared" si="68"/>
        <v>0</v>
      </c>
      <c r="S58" s="23">
        <f t="shared" si="69"/>
        <v>0</v>
      </c>
      <c r="T58" s="23">
        <f t="shared" si="70"/>
        <v>0</v>
      </c>
      <c r="U58" s="23">
        <f t="shared" si="71"/>
        <v>0</v>
      </c>
      <c r="V58" s="23">
        <f t="shared" si="72"/>
        <v>0</v>
      </c>
      <c r="W58" s="23">
        <f t="shared" si="83"/>
        <v>0</v>
      </c>
      <c r="X58" s="23">
        <f t="shared" si="84"/>
        <v>0</v>
      </c>
      <c r="Y58" s="23">
        <f t="shared" si="85"/>
        <v>0</v>
      </c>
      <c r="Z58" s="23" t="e">
        <f>#REF!-N58</f>
        <v>#REF!</v>
      </c>
      <c r="AA58" s="23" t="e">
        <f>#REF!-O58</f>
        <v>#REF!</v>
      </c>
      <c r="AB58" s="18">
        <f>SUM(AC58:AK58)</f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/>
      <c r="AK58" s="141"/>
    </row>
    <row r="59" spans="1:37" s="24" customFormat="1" ht="15.75" customHeight="1" outlineLevel="1" x14ac:dyDescent="0.25">
      <c r="A59" s="113"/>
      <c r="B59" s="54"/>
      <c r="C59" s="47" t="s">
        <v>3</v>
      </c>
      <c r="D59" s="18">
        <f>SUM(E59:O59)</f>
        <v>91800</v>
      </c>
      <c r="E59" s="23">
        <v>0</v>
      </c>
      <c r="F59" s="23">
        <v>0</v>
      </c>
      <c r="G59" s="23">
        <v>0</v>
      </c>
      <c r="H59" s="23">
        <f>4500-4500</f>
        <v>0</v>
      </c>
      <c r="I59" s="23">
        <v>0</v>
      </c>
      <c r="J59" s="23">
        <v>0</v>
      </c>
      <c r="K59" s="23">
        <v>64800</v>
      </c>
      <c r="L59" s="23">
        <v>27000</v>
      </c>
      <c r="M59" s="23">
        <v>0</v>
      </c>
      <c r="N59" s="23">
        <v>0</v>
      </c>
      <c r="O59" s="23">
        <v>0</v>
      </c>
      <c r="P59" s="18" t="e">
        <f t="shared" si="66"/>
        <v>#REF!</v>
      </c>
      <c r="Q59" s="23">
        <f t="shared" si="67"/>
        <v>0</v>
      </c>
      <c r="R59" s="23">
        <f t="shared" si="68"/>
        <v>0</v>
      </c>
      <c r="S59" s="23">
        <f t="shared" si="69"/>
        <v>0</v>
      </c>
      <c r="T59" s="23">
        <f t="shared" si="70"/>
        <v>0</v>
      </c>
      <c r="U59" s="23">
        <f t="shared" ref="U59:V60" si="86">AG59-I59</f>
        <v>0</v>
      </c>
      <c r="V59" s="23">
        <f t="shared" si="86"/>
        <v>0</v>
      </c>
      <c r="W59" s="23">
        <f t="shared" si="83"/>
        <v>-57300</v>
      </c>
      <c r="X59" s="23">
        <f t="shared" si="84"/>
        <v>-27000</v>
      </c>
      <c r="Y59" s="23">
        <f t="shared" si="85"/>
        <v>0</v>
      </c>
      <c r="Z59" s="23" t="e">
        <f>#REF!-N59</f>
        <v>#REF!</v>
      </c>
      <c r="AA59" s="23" t="e">
        <f>#REF!-O59</f>
        <v>#REF!</v>
      </c>
      <c r="AB59" s="18">
        <f>SUM(AC59:AK59)</f>
        <v>7500</v>
      </c>
      <c r="AC59" s="23">
        <v>0</v>
      </c>
      <c r="AD59" s="23">
        <v>0</v>
      </c>
      <c r="AE59" s="23">
        <v>0</v>
      </c>
      <c r="AF59" s="23">
        <f>4500-4500</f>
        <v>0</v>
      </c>
      <c r="AG59" s="23">
        <v>0</v>
      </c>
      <c r="AH59" s="23">
        <v>0</v>
      </c>
      <c r="AI59" s="23">
        <v>7500</v>
      </c>
      <c r="AJ59" s="23"/>
      <c r="AK59" s="141"/>
    </row>
    <row r="60" spans="1:37" s="24" customFormat="1" ht="15.75" customHeight="1" outlineLevel="1" x14ac:dyDescent="0.25">
      <c r="A60" s="113"/>
      <c r="B60" s="54"/>
      <c r="C60" s="47" t="s">
        <v>4</v>
      </c>
      <c r="D60" s="18">
        <f>SUM(E60:O60)</f>
        <v>10200</v>
      </c>
      <c r="E60" s="23">
        <v>0</v>
      </c>
      <c r="F60" s="23">
        <v>0</v>
      </c>
      <c r="G60" s="23">
        <v>0</v>
      </c>
      <c r="H60" s="23">
        <f>4500-4500</f>
        <v>0</v>
      </c>
      <c r="I60" s="23">
        <v>0</v>
      </c>
      <c r="J60" s="23">
        <v>0</v>
      </c>
      <c r="K60" s="23">
        <v>7200</v>
      </c>
      <c r="L60" s="23">
        <v>3000</v>
      </c>
      <c r="M60" s="23">
        <v>0</v>
      </c>
      <c r="N60" s="23">
        <v>0</v>
      </c>
      <c r="O60" s="23">
        <v>0</v>
      </c>
      <c r="P60" s="18" t="e">
        <f t="shared" si="66"/>
        <v>#REF!</v>
      </c>
      <c r="Q60" s="23">
        <f t="shared" si="67"/>
        <v>0</v>
      </c>
      <c r="R60" s="23">
        <f t="shared" si="68"/>
        <v>0</v>
      </c>
      <c r="S60" s="23">
        <f t="shared" si="69"/>
        <v>0</v>
      </c>
      <c r="T60" s="23">
        <f t="shared" si="70"/>
        <v>0</v>
      </c>
      <c r="U60" s="23">
        <f t="shared" si="86"/>
        <v>0</v>
      </c>
      <c r="V60" s="23">
        <f t="shared" si="86"/>
        <v>0</v>
      </c>
      <c r="W60" s="23">
        <f t="shared" si="83"/>
        <v>-4700</v>
      </c>
      <c r="X60" s="23">
        <f t="shared" si="84"/>
        <v>-3000</v>
      </c>
      <c r="Y60" s="23">
        <f t="shared" si="85"/>
        <v>0</v>
      </c>
      <c r="Z60" s="23" t="e">
        <f>#REF!-N60</f>
        <v>#REF!</v>
      </c>
      <c r="AA60" s="23" t="e">
        <f>#REF!-O60</f>
        <v>#REF!</v>
      </c>
      <c r="AB60" s="18">
        <f>SUM(AC60:AK60)</f>
        <v>2500</v>
      </c>
      <c r="AC60" s="23">
        <v>0</v>
      </c>
      <c r="AD60" s="23">
        <v>0</v>
      </c>
      <c r="AE60" s="23">
        <v>0</v>
      </c>
      <c r="AF60" s="23">
        <f>4500-4500</f>
        <v>0</v>
      </c>
      <c r="AG60" s="23">
        <v>0</v>
      </c>
      <c r="AH60" s="23">
        <v>0</v>
      </c>
      <c r="AI60" s="23">
        <v>2500</v>
      </c>
      <c r="AJ60" s="23"/>
      <c r="AK60" s="141"/>
    </row>
    <row r="61" spans="1:37" s="24" customFormat="1" ht="15.75" hidden="1" customHeight="1" outlineLevel="1" x14ac:dyDescent="0.25">
      <c r="A61" s="113"/>
      <c r="B61" s="54"/>
      <c r="C61" s="47" t="s">
        <v>5</v>
      </c>
      <c r="D61" s="18">
        <f>SUM(E61:O61)</f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18" t="e">
        <f t="shared" si="66"/>
        <v>#REF!</v>
      </c>
      <c r="Q61" s="23">
        <f t="shared" si="67"/>
        <v>0</v>
      </c>
      <c r="R61" s="23">
        <f t="shared" si="68"/>
        <v>0</v>
      </c>
      <c r="S61" s="23">
        <f t="shared" si="69"/>
        <v>0</v>
      </c>
      <c r="T61" s="23">
        <f t="shared" si="70"/>
        <v>0</v>
      </c>
      <c r="U61" s="23">
        <f t="shared" si="71"/>
        <v>0</v>
      </c>
      <c r="V61" s="23">
        <f t="shared" si="72"/>
        <v>0</v>
      </c>
      <c r="W61" s="23">
        <f t="shared" si="83"/>
        <v>0</v>
      </c>
      <c r="X61" s="23">
        <f t="shared" si="84"/>
        <v>0</v>
      </c>
      <c r="Y61" s="23">
        <f t="shared" si="85"/>
        <v>0</v>
      </c>
      <c r="Z61" s="23" t="e">
        <f>#REF!-N61</f>
        <v>#REF!</v>
      </c>
      <c r="AA61" s="23" t="e">
        <f>#REF!-O61</f>
        <v>#REF!</v>
      </c>
      <c r="AB61" s="18">
        <f>SUM(AC61:AK61)</f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141">
        <v>0</v>
      </c>
    </row>
    <row r="62" spans="1:37" s="24" customFormat="1" ht="15.75" hidden="1" customHeight="1" outlineLevel="1" x14ac:dyDescent="0.25">
      <c r="A62" s="113" t="s">
        <v>112</v>
      </c>
      <c r="B62" s="54" t="s">
        <v>94</v>
      </c>
      <c r="C62" s="47" t="s">
        <v>0</v>
      </c>
      <c r="D62" s="18">
        <f>SUM(E62:O62)</f>
        <v>19975.099999999999</v>
      </c>
      <c r="E62" s="23">
        <f t="shared" ref="E62:O62" si="87">SUM(E64:E67)</f>
        <v>19975.099999999999</v>
      </c>
      <c r="F62" s="23">
        <f t="shared" si="87"/>
        <v>0</v>
      </c>
      <c r="G62" s="23">
        <f t="shared" si="87"/>
        <v>0</v>
      </c>
      <c r="H62" s="23">
        <f t="shared" si="87"/>
        <v>0</v>
      </c>
      <c r="I62" s="23">
        <f t="shared" si="87"/>
        <v>0</v>
      </c>
      <c r="J62" s="23">
        <f t="shared" si="87"/>
        <v>0</v>
      </c>
      <c r="K62" s="23">
        <f t="shared" si="87"/>
        <v>0</v>
      </c>
      <c r="L62" s="23">
        <f t="shared" si="87"/>
        <v>0</v>
      </c>
      <c r="M62" s="23">
        <f t="shared" si="87"/>
        <v>0</v>
      </c>
      <c r="N62" s="23">
        <f t="shared" si="87"/>
        <v>0</v>
      </c>
      <c r="O62" s="23">
        <f t="shared" si="87"/>
        <v>0</v>
      </c>
      <c r="P62" s="18" t="e">
        <f t="shared" si="66"/>
        <v>#REF!</v>
      </c>
      <c r="Q62" s="23">
        <f t="shared" ref="Q62:Q97" si="88">AC62-E62</f>
        <v>0</v>
      </c>
      <c r="R62" s="23">
        <f t="shared" ref="R62:R97" si="89">AD62-F62</f>
        <v>0</v>
      </c>
      <c r="S62" s="23">
        <f t="shared" ref="S62:S97" si="90">AE62-G62</f>
        <v>0</v>
      </c>
      <c r="T62" s="23">
        <f t="shared" ref="T62:T97" si="91">AF62-H62</f>
        <v>0</v>
      </c>
      <c r="U62" s="23">
        <f t="shared" ref="U62:U97" si="92">AG62-I62</f>
        <v>0</v>
      </c>
      <c r="V62" s="23">
        <f t="shared" ref="V62:V97" si="93">AH62-J62</f>
        <v>0</v>
      </c>
      <c r="W62" s="23">
        <f t="shared" si="83"/>
        <v>0</v>
      </c>
      <c r="X62" s="23">
        <f t="shared" si="84"/>
        <v>0</v>
      </c>
      <c r="Y62" s="23">
        <f t="shared" si="85"/>
        <v>0</v>
      </c>
      <c r="Z62" s="23" t="e">
        <f>#REF!-N62</f>
        <v>#REF!</v>
      </c>
      <c r="AA62" s="23" t="e">
        <f>#REF!-O62</f>
        <v>#REF!</v>
      </c>
      <c r="AB62" s="18">
        <f>SUM(AC62:AK62)</f>
        <v>19975.099999999999</v>
      </c>
      <c r="AC62" s="23">
        <f t="shared" ref="AC62:AI62" si="94">SUM(AC64:AC67)</f>
        <v>19975.099999999999</v>
      </c>
      <c r="AD62" s="23">
        <f t="shared" si="94"/>
        <v>0</v>
      </c>
      <c r="AE62" s="23">
        <f t="shared" si="94"/>
        <v>0</v>
      </c>
      <c r="AF62" s="23">
        <f t="shared" si="94"/>
        <v>0</v>
      </c>
      <c r="AG62" s="23">
        <f t="shared" si="94"/>
        <v>0</v>
      </c>
      <c r="AH62" s="23">
        <f t="shared" si="94"/>
        <v>0</v>
      </c>
      <c r="AI62" s="23">
        <f t="shared" si="94"/>
        <v>0</v>
      </c>
      <c r="AJ62" s="23">
        <f t="shared" ref="AJ62:AK62" si="95">SUM(AJ64:AJ67)</f>
        <v>0</v>
      </c>
      <c r="AK62" s="141">
        <f t="shared" si="95"/>
        <v>0</v>
      </c>
    </row>
    <row r="63" spans="1:37" s="24" customFormat="1" ht="15.75" hidden="1" customHeight="1" outlineLevel="1" x14ac:dyDescent="0.25">
      <c r="A63" s="113"/>
      <c r="B63" s="54"/>
      <c r="C63" s="47" t="s">
        <v>1</v>
      </c>
      <c r="D63" s="18">
        <f t="shared" ref="D63:D126" si="96">SUM(E63:O63)</f>
        <v>0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8" t="e">
        <f t="shared" si="66"/>
        <v>#REF!</v>
      </c>
      <c r="Q63" s="23"/>
      <c r="R63" s="23"/>
      <c r="S63" s="23"/>
      <c r="T63" s="23"/>
      <c r="U63" s="23"/>
      <c r="V63" s="23"/>
      <c r="W63" s="23">
        <f t="shared" si="83"/>
        <v>0</v>
      </c>
      <c r="X63" s="23">
        <f t="shared" si="84"/>
        <v>0</v>
      </c>
      <c r="Y63" s="23">
        <f t="shared" si="85"/>
        <v>0</v>
      </c>
      <c r="Z63" s="23" t="e">
        <f>#REF!-N63</f>
        <v>#REF!</v>
      </c>
      <c r="AA63" s="23" t="e">
        <f>#REF!-O63</f>
        <v>#REF!</v>
      </c>
      <c r="AB63" s="18">
        <f>SUM(AC63:AK63)</f>
        <v>0</v>
      </c>
      <c r="AC63" s="23"/>
      <c r="AD63" s="23"/>
      <c r="AE63" s="23"/>
      <c r="AF63" s="23"/>
      <c r="AG63" s="23"/>
      <c r="AH63" s="23"/>
      <c r="AI63" s="23"/>
      <c r="AJ63" s="23"/>
      <c r="AK63" s="141"/>
    </row>
    <row r="64" spans="1:37" s="24" customFormat="1" ht="15.75" hidden="1" customHeight="1" outlineLevel="1" x14ac:dyDescent="0.25">
      <c r="A64" s="113"/>
      <c r="B64" s="54"/>
      <c r="C64" s="47" t="s">
        <v>2</v>
      </c>
      <c r="D64" s="18">
        <f t="shared" si="96"/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18" t="e">
        <f t="shared" si="66"/>
        <v>#REF!</v>
      </c>
      <c r="Q64" s="23">
        <f t="shared" si="88"/>
        <v>0</v>
      </c>
      <c r="R64" s="23">
        <f t="shared" si="89"/>
        <v>0</v>
      </c>
      <c r="S64" s="23">
        <f t="shared" si="90"/>
        <v>0</v>
      </c>
      <c r="T64" s="23">
        <f t="shared" si="91"/>
        <v>0</v>
      </c>
      <c r="U64" s="23">
        <f t="shared" si="92"/>
        <v>0</v>
      </c>
      <c r="V64" s="23">
        <f t="shared" si="93"/>
        <v>0</v>
      </c>
      <c r="W64" s="23">
        <f t="shared" si="83"/>
        <v>0</v>
      </c>
      <c r="X64" s="23">
        <f t="shared" si="84"/>
        <v>0</v>
      </c>
      <c r="Y64" s="23">
        <f t="shared" si="85"/>
        <v>0</v>
      </c>
      <c r="Z64" s="23" t="e">
        <f>#REF!-N64</f>
        <v>#REF!</v>
      </c>
      <c r="AA64" s="23" t="e">
        <f>#REF!-O64</f>
        <v>#REF!</v>
      </c>
      <c r="AB64" s="18">
        <f>SUM(AC64:AK64)</f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141">
        <v>0</v>
      </c>
    </row>
    <row r="65" spans="1:37" s="24" customFormat="1" ht="15.75" hidden="1" customHeight="1" outlineLevel="1" x14ac:dyDescent="0.25">
      <c r="A65" s="113"/>
      <c r="B65" s="54"/>
      <c r="C65" s="47" t="s">
        <v>3</v>
      </c>
      <c r="D65" s="18">
        <f t="shared" si="96"/>
        <v>16000</v>
      </c>
      <c r="E65" s="23">
        <v>16000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18" t="e">
        <f t="shared" si="66"/>
        <v>#REF!</v>
      </c>
      <c r="Q65" s="23">
        <f t="shared" si="88"/>
        <v>0</v>
      </c>
      <c r="R65" s="23">
        <f t="shared" si="89"/>
        <v>0</v>
      </c>
      <c r="S65" s="23">
        <f t="shared" si="90"/>
        <v>0</v>
      </c>
      <c r="T65" s="23">
        <f t="shared" si="91"/>
        <v>0</v>
      </c>
      <c r="U65" s="23">
        <f t="shared" si="92"/>
        <v>0</v>
      </c>
      <c r="V65" s="23">
        <f t="shared" si="93"/>
        <v>0</v>
      </c>
      <c r="W65" s="23">
        <f t="shared" si="83"/>
        <v>0</v>
      </c>
      <c r="X65" s="23">
        <f t="shared" si="84"/>
        <v>0</v>
      </c>
      <c r="Y65" s="23">
        <f t="shared" si="85"/>
        <v>0</v>
      </c>
      <c r="Z65" s="23" t="e">
        <f>#REF!-N65</f>
        <v>#REF!</v>
      </c>
      <c r="AA65" s="23" t="e">
        <f>#REF!-O65</f>
        <v>#REF!</v>
      </c>
      <c r="AB65" s="18">
        <f>SUM(AC65:AK65)</f>
        <v>16000</v>
      </c>
      <c r="AC65" s="23">
        <v>16000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141">
        <v>0</v>
      </c>
    </row>
    <row r="66" spans="1:37" s="24" customFormat="1" ht="15.75" hidden="1" customHeight="1" outlineLevel="1" x14ac:dyDescent="0.25">
      <c r="A66" s="113"/>
      <c r="B66" s="54"/>
      <c r="C66" s="47" t="s">
        <v>4</v>
      </c>
      <c r="D66" s="18">
        <f t="shared" si="96"/>
        <v>3975.1</v>
      </c>
      <c r="E66" s="23">
        <v>3975.1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18" t="e">
        <f t="shared" si="66"/>
        <v>#REF!</v>
      </c>
      <c r="Q66" s="23">
        <f t="shared" si="88"/>
        <v>0</v>
      </c>
      <c r="R66" s="23">
        <f t="shared" si="89"/>
        <v>0</v>
      </c>
      <c r="S66" s="23">
        <f t="shared" si="90"/>
        <v>0</v>
      </c>
      <c r="T66" s="23">
        <f t="shared" si="91"/>
        <v>0</v>
      </c>
      <c r="U66" s="23">
        <f t="shared" si="92"/>
        <v>0</v>
      </c>
      <c r="V66" s="23">
        <f t="shared" si="93"/>
        <v>0</v>
      </c>
      <c r="W66" s="23">
        <f t="shared" si="83"/>
        <v>0</v>
      </c>
      <c r="X66" s="23">
        <f t="shared" si="84"/>
        <v>0</v>
      </c>
      <c r="Y66" s="23">
        <f t="shared" si="85"/>
        <v>0</v>
      </c>
      <c r="Z66" s="23" t="e">
        <f>#REF!-N66</f>
        <v>#REF!</v>
      </c>
      <c r="AA66" s="23" t="e">
        <f>#REF!-O66</f>
        <v>#REF!</v>
      </c>
      <c r="AB66" s="18">
        <f>SUM(AC66:AK66)</f>
        <v>3975.1</v>
      </c>
      <c r="AC66" s="23">
        <v>3975.1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141">
        <v>0</v>
      </c>
    </row>
    <row r="67" spans="1:37" s="24" customFormat="1" ht="15.75" hidden="1" customHeight="1" outlineLevel="1" x14ac:dyDescent="0.25">
      <c r="A67" s="113"/>
      <c r="B67" s="54"/>
      <c r="C67" s="47" t="s">
        <v>5</v>
      </c>
      <c r="D67" s="18">
        <f t="shared" si="96"/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18" t="e">
        <f t="shared" si="66"/>
        <v>#REF!</v>
      </c>
      <c r="Q67" s="23">
        <f t="shared" si="88"/>
        <v>0</v>
      </c>
      <c r="R67" s="23">
        <f t="shared" si="89"/>
        <v>0</v>
      </c>
      <c r="S67" s="23">
        <f t="shared" si="90"/>
        <v>0</v>
      </c>
      <c r="T67" s="23">
        <f t="shared" si="91"/>
        <v>0</v>
      </c>
      <c r="U67" s="23">
        <f t="shared" si="92"/>
        <v>0</v>
      </c>
      <c r="V67" s="23">
        <f t="shared" si="93"/>
        <v>0</v>
      </c>
      <c r="W67" s="23">
        <f t="shared" si="83"/>
        <v>0</v>
      </c>
      <c r="X67" s="23">
        <f t="shared" si="84"/>
        <v>0</v>
      </c>
      <c r="Y67" s="23">
        <f t="shared" si="85"/>
        <v>0</v>
      </c>
      <c r="Z67" s="23" t="e">
        <f>#REF!-N67</f>
        <v>#REF!</v>
      </c>
      <c r="AA67" s="23" t="e">
        <f>#REF!-O67</f>
        <v>#REF!</v>
      </c>
      <c r="AB67" s="18">
        <f>SUM(AC67:AK67)</f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141">
        <v>0</v>
      </c>
    </row>
    <row r="68" spans="1:37" s="24" customFormat="1" ht="15.75" hidden="1" customHeight="1" outlineLevel="1" x14ac:dyDescent="0.25">
      <c r="A68" s="118" t="s">
        <v>193</v>
      </c>
      <c r="B68" s="54" t="s">
        <v>94</v>
      </c>
      <c r="C68" s="47" t="s">
        <v>0</v>
      </c>
      <c r="D68" s="18">
        <f t="shared" si="96"/>
        <v>563989.5</v>
      </c>
      <c r="E68" s="30">
        <f>SUM(E70:E73)</f>
        <v>0</v>
      </c>
      <c r="F68" s="30">
        <f t="shared" ref="F68:O68" si="97">SUM(F70:F73)</f>
        <v>101067.8</v>
      </c>
      <c r="G68" s="30">
        <f t="shared" si="97"/>
        <v>0</v>
      </c>
      <c r="H68" s="30">
        <f t="shared" si="97"/>
        <v>152595.29999999999</v>
      </c>
      <c r="I68" s="30">
        <f t="shared" si="97"/>
        <v>310326.39999999997</v>
      </c>
      <c r="J68" s="30">
        <f t="shared" si="97"/>
        <v>0</v>
      </c>
      <c r="K68" s="30">
        <f t="shared" si="97"/>
        <v>0</v>
      </c>
      <c r="L68" s="30">
        <f t="shared" si="97"/>
        <v>0</v>
      </c>
      <c r="M68" s="30">
        <f t="shared" si="97"/>
        <v>0</v>
      </c>
      <c r="N68" s="30">
        <f t="shared" si="97"/>
        <v>0</v>
      </c>
      <c r="O68" s="30">
        <f t="shared" si="97"/>
        <v>0</v>
      </c>
      <c r="P68" s="18" t="e">
        <f t="shared" si="66"/>
        <v>#REF!</v>
      </c>
      <c r="Q68" s="23">
        <f t="shared" si="88"/>
        <v>0</v>
      </c>
      <c r="R68" s="23">
        <f t="shared" si="89"/>
        <v>0</v>
      </c>
      <c r="S68" s="23">
        <f t="shared" si="90"/>
        <v>0</v>
      </c>
      <c r="T68" s="23">
        <f t="shared" si="91"/>
        <v>0</v>
      </c>
      <c r="U68" s="23">
        <f t="shared" si="92"/>
        <v>3.0000000260770321E-3</v>
      </c>
      <c r="V68" s="23">
        <f t="shared" si="93"/>
        <v>0</v>
      </c>
      <c r="W68" s="23">
        <f t="shared" si="83"/>
        <v>0</v>
      </c>
      <c r="X68" s="23">
        <f t="shared" si="84"/>
        <v>0</v>
      </c>
      <c r="Y68" s="23">
        <f t="shared" si="85"/>
        <v>0</v>
      </c>
      <c r="Z68" s="23" t="e">
        <f>#REF!-N68</f>
        <v>#REF!</v>
      </c>
      <c r="AA68" s="23" t="e">
        <f>#REF!-O68</f>
        <v>#REF!</v>
      </c>
      <c r="AB68" s="18">
        <f>SUM(AC68:AK68)</f>
        <v>563989.50300000003</v>
      </c>
      <c r="AC68" s="30">
        <f>SUM(AC70:AC73)</f>
        <v>0</v>
      </c>
      <c r="AD68" s="30">
        <f t="shared" ref="AD68:AI68" si="98">SUM(AD70:AD73)</f>
        <v>101067.8</v>
      </c>
      <c r="AE68" s="30">
        <f t="shared" si="98"/>
        <v>0</v>
      </c>
      <c r="AF68" s="30">
        <f t="shared" si="98"/>
        <v>152595.29999999999</v>
      </c>
      <c r="AG68" s="30">
        <f t="shared" si="98"/>
        <v>310326.40299999999</v>
      </c>
      <c r="AH68" s="30">
        <f t="shared" si="98"/>
        <v>0</v>
      </c>
      <c r="AI68" s="30">
        <f t="shared" si="98"/>
        <v>0</v>
      </c>
      <c r="AJ68" s="30">
        <f t="shared" ref="AJ68:AK68" si="99">SUM(AJ70:AJ73)</f>
        <v>0</v>
      </c>
      <c r="AK68" s="144">
        <f t="shared" si="99"/>
        <v>0</v>
      </c>
    </row>
    <row r="69" spans="1:37" s="24" customFormat="1" ht="15.75" hidden="1" customHeight="1" outlineLevel="1" x14ac:dyDescent="0.25">
      <c r="A69" s="119"/>
      <c r="B69" s="54"/>
      <c r="C69" s="47" t="s">
        <v>1</v>
      </c>
      <c r="D69" s="18">
        <f t="shared" si="96"/>
        <v>0</v>
      </c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18" t="e">
        <f t="shared" si="66"/>
        <v>#REF!</v>
      </c>
      <c r="Q69" s="23"/>
      <c r="R69" s="23"/>
      <c r="S69" s="23"/>
      <c r="T69" s="23"/>
      <c r="U69" s="23"/>
      <c r="V69" s="23"/>
      <c r="W69" s="23">
        <f t="shared" si="83"/>
        <v>0</v>
      </c>
      <c r="X69" s="23">
        <f t="shared" si="84"/>
        <v>0</v>
      </c>
      <c r="Y69" s="23">
        <f t="shared" si="85"/>
        <v>0</v>
      </c>
      <c r="Z69" s="23" t="e">
        <f>#REF!-N69</f>
        <v>#REF!</v>
      </c>
      <c r="AA69" s="23" t="e">
        <f>#REF!-O69</f>
        <v>#REF!</v>
      </c>
      <c r="AB69" s="18">
        <f>SUM(AC69:AK69)</f>
        <v>0</v>
      </c>
      <c r="AC69" s="30"/>
      <c r="AD69" s="31"/>
      <c r="AE69" s="31"/>
      <c r="AF69" s="31"/>
      <c r="AG69" s="31"/>
      <c r="AH69" s="31"/>
      <c r="AI69" s="31"/>
      <c r="AJ69" s="31"/>
      <c r="AK69" s="145"/>
    </row>
    <row r="70" spans="1:37" s="24" customFormat="1" ht="15.75" hidden="1" customHeight="1" outlineLevel="1" x14ac:dyDescent="0.25">
      <c r="A70" s="119"/>
      <c r="B70" s="54"/>
      <c r="C70" s="47" t="s">
        <v>2</v>
      </c>
      <c r="D70" s="18">
        <f t="shared" si="96"/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18" t="e">
        <f t="shared" si="66"/>
        <v>#REF!</v>
      </c>
      <c r="Q70" s="23">
        <f t="shared" si="88"/>
        <v>0</v>
      </c>
      <c r="R70" s="23">
        <f t="shared" si="89"/>
        <v>0</v>
      </c>
      <c r="S70" s="23">
        <f t="shared" si="90"/>
        <v>0</v>
      </c>
      <c r="T70" s="23">
        <f t="shared" si="91"/>
        <v>0</v>
      </c>
      <c r="U70" s="23">
        <f t="shared" si="92"/>
        <v>0</v>
      </c>
      <c r="V70" s="23">
        <f t="shared" si="93"/>
        <v>0</v>
      </c>
      <c r="W70" s="23">
        <f t="shared" si="83"/>
        <v>0</v>
      </c>
      <c r="X70" s="23">
        <f t="shared" si="84"/>
        <v>0</v>
      </c>
      <c r="Y70" s="23">
        <f t="shared" si="85"/>
        <v>0</v>
      </c>
      <c r="Z70" s="23" t="e">
        <f>#REF!-N70</f>
        <v>#REF!</v>
      </c>
      <c r="AA70" s="23" t="e">
        <f>#REF!-O70</f>
        <v>#REF!</v>
      </c>
      <c r="AB70" s="18">
        <f>SUM(AC70:AK70)</f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141">
        <v>0</v>
      </c>
    </row>
    <row r="71" spans="1:37" s="24" customFormat="1" ht="15.75" hidden="1" customHeight="1" outlineLevel="1" x14ac:dyDescent="0.25">
      <c r="A71" s="119"/>
      <c r="B71" s="54"/>
      <c r="C71" s="47" t="s">
        <v>3</v>
      </c>
      <c r="D71" s="18">
        <f t="shared" si="96"/>
        <v>492547.8</v>
      </c>
      <c r="E71" s="30"/>
      <c r="F71" s="30">
        <v>100670</v>
      </c>
      <c r="G71" s="23">
        <v>0</v>
      </c>
      <c r="H71" s="23">
        <v>132000</v>
      </c>
      <c r="I71" s="23">
        <f>109877.8+150000</f>
        <v>259877.8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18" t="e">
        <f t="shared" si="66"/>
        <v>#REF!</v>
      </c>
      <c r="Q71" s="23">
        <f t="shared" si="88"/>
        <v>0</v>
      </c>
      <c r="R71" s="23">
        <f t="shared" si="89"/>
        <v>0</v>
      </c>
      <c r="S71" s="23">
        <f t="shared" si="90"/>
        <v>0</v>
      </c>
      <c r="T71" s="23">
        <f t="shared" si="91"/>
        <v>0</v>
      </c>
      <c r="U71" s="23">
        <f t="shared" si="92"/>
        <v>0</v>
      </c>
      <c r="V71" s="23">
        <f t="shared" si="93"/>
        <v>0</v>
      </c>
      <c r="W71" s="23">
        <f t="shared" si="83"/>
        <v>0</v>
      </c>
      <c r="X71" s="23">
        <f t="shared" si="84"/>
        <v>0</v>
      </c>
      <c r="Y71" s="23">
        <f t="shared" si="85"/>
        <v>0</v>
      </c>
      <c r="Z71" s="23" t="e">
        <f>#REF!-N71</f>
        <v>#REF!</v>
      </c>
      <c r="AA71" s="23" t="e">
        <f>#REF!-O71</f>
        <v>#REF!</v>
      </c>
      <c r="AB71" s="18">
        <f>SUM(AC71:AK71)</f>
        <v>492547.8</v>
      </c>
      <c r="AC71" s="30"/>
      <c r="AD71" s="30">
        <v>100670</v>
      </c>
      <c r="AE71" s="23">
        <v>0</v>
      </c>
      <c r="AF71" s="23">
        <v>132000</v>
      </c>
      <c r="AG71" s="23">
        <f>109877.8+150000</f>
        <v>259877.8</v>
      </c>
      <c r="AH71" s="23">
        <v>0</v>
      </c>
      <c r="AI71" s="23">
        <v>0</v>
      </c>
      <c r="AJ71" s="23">
        <v>0</v>
      </c>
      <c r="AK71" s="141">
        <v>0</v>
      </c>
    </row>
    <row r="72" spans="1:37" s="24" customFormat="1" ht="15.75" hidden="1" customHeight="1" outlineLevel="1" x14ac:dyDescent="0.25">
      <c r="A72" s="119"/>
      <c r="B72" s="54"/>
      <c r="C72" s="47" t="s">
        <v>4</v>
      </c>
      <c r="D72" s="18">
        <f t="shared" si="96"/>
        <v>71441.7</v>
      </c>
      <c r="E72" s="30"/>
      <c r="F72" s="30">
        <v>397.8</v>
      </c>
      <c r="G72" s="23">
        <v>0</v>
      </c>
      <c r="H72" s="23">
        <v>20595.3</v>
      </c>
      <c r="I72" s="23">
        <v>50448.6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18" t="e">
        <f t="shared" si="66"/>
        <v>#REF!</v>
      </c>
      <c r="Q72" s="23">
        <f t="shared" si="88"/>
        <v>0</v>
      </c>
      <c r="R72" s="23">
        <f t="shared" si="89"/>
        <v>0</v>
      </c>
      <c r="S72" s="23">
        <f t="shared" si="90"/>
        <v>0</v>
      </c>
      <c r="T72" s="23">
        <f t="shared" si="91"/>
        <v>0</v>
      </c>
      <c r="U72" s="23">
        <f t="shared" si="92"/>
        <v>3.0000000042491592E-3</v>
      </c>
      <c r="V72" s="23">
        <f t="shared" si="93"/>
        <v>0</v>
      </c>
      <c r="W72" s="23">
        <f t="shared" si="83"/>
        <v>0</v>
      </c>
      <c r="X72" s="23">
        <f t="shared" si="84"/>
        <v>0</v>
      </c>
      <c r="Y72" s="23">
        <f t="shared" si="85"/>
        <v>0</v>
      </c>
      <c r="Z72" s="23" t="e">
        <f>#REF!-N72</f>
        <v>#REF!</v>
      </c>
      <c r="AA72" s="23" t="e">
        <f>#REF!-O72</f>
        <v>#REF!</v>
      </c>
      <c r="AB72" s="18">
        <f>SUM(AC72:AK72)</f>
        <v>71441.703000000009</v>
      </c>
      <c r="AC72" s="30"/>
      <c r="AD72" s="30">
        <v>397.8</v>
      </c>
      <c r="AE72" s="23">
        <v>0</v>
      </c>
      <c r="AF72" s="23">
        <v>20595.3</v>
      </c>
      <c r="AG72" s="23">
        <v>50448.603000000003</v>
      </c>
      <c r="AH72" s="23">
        <v>0</v>
      </c>
      <c r="AI72" s="23">
        <v>0</v>
      </c>
      <c r="AJ72" s="23">
        <v>0</v>
      </c>
      <c r="AK72" s="141">
        <v>0</v>
      </c>
    </row>
    <row r="73" spans="1:37" s="24" customFormat="1" ht="15.75" hidden="1" customHeight="1" outlineLevel="1" x14ac:dyDescent="0.25">
      <c r="A73" s="119"/>
      <c r="B73" s="54"/>
      <c r="C73" s="47" t="s">
        <v>5</v>
      </c>
      <c r="D73" s="18">
        <f t="shared" si="96"/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18" t="e">
        <f t="shared" si="66"/>
        <v>#REF!</v>
      </c>
      <c r="Q73" s="23">
        <f t="shared" si="88"/>
        <v>0</v>
      </c>
      <c r="R73" s="23">
        <f t="shared" si="89"/>
        <v>0</v>
      </c>
      <c r="S73" s="23">
        <f t="shared" si="90"/>
        <v>0</v>
      </c>
      <c r="T73" s="23">
        <f t="shared" si="91"/>
        <v>0</v>
      </c>
      <c r="U73" s="23">
        <f t="shared" si="92"/>
        <v>0</v>
      </c>
      <c r="V73" s="23">
        <f t="shared" si="93"/>
        <v>0</v>
      </c>
      <c r="W73" s="23">
        <f t="shared" si="83"/>
        <v>0</v>
      </c>
      <c r="X73" s="23">
        <f t="shared" si="84"/>
        <v>0</v>
      </c>
      <c r="Y73" s="23">
        <f t="shared" si="85"/>
        <v>0</v>
      </c>
      <c r="Z73" s="23" t="e">
        <f>#REF!-N73</f>
        <v>#REF!</v>
      </c>
      <c r="AA73" s="23" t="e">
        <f>#REF!-O73</f>
        <v>#REF!</v>
      </c>
      <c r="AB73" s="18">
        <f>SUM(AC73:AK73)</f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141">
        <v>0</v>
      </c>
    </row>
    <row r="74" spans="1:37" s="24" customFormat="1" ht="15.75" hidden="1" customHeight="1" outlineLevel="1" x14ac:dyDescent="0.25">
      <c r="A74" s="118" t="s">
        <v>113</v>
      </c>
      <c r="B74" s="60" t="s">
        <v>94</v>
      </c>
      <c r="C74" s="47" t="s">
        <v>0</v>
      </c>
      <c r="D74" s="18">
        <f t="shared" si="96"/>
        <v>31853.4</v>
      </c>
      <c r="E74" s="31">
        <f>SUM(E76:E79)</f>
        <v>0</v>
      </c>
      <c r="F74" s="31">
        <f t="shared" ref="F74:O74" si="100">SUM(F76:F79)</f>
        <v>31853.4</v>
      </c>
      <c r="G74" s="31">
        <f t="shared" si="100"/>
        <v>0</v>
      </c>
      <c r="H74" s="31">
        <f t="shared" si="100"/>
        <v>0</v>
      </c>
      <c r="I74" s="31">
        <f t="shared" si="100"/>
        <v>0</v>
      </c>
      <c r="J74" s="31">
        <f t="shared" si="100"/>
        <v>0</v>
      </c>
      <c r="K74" s="31">
        <f t="shared" si="100"/>
        <v>0</v>
      </c>
      <c r="L74" s="31">
        <f t="shared" si="100"/>
        <v>0</v>
      </c>
      <c r="M74" s="31">
        <f t="shared" si="100"/>
        <v>0</v>
      </c>
      <c r="N74" s="31">
        <f t="shared" si="100"/>
        <v>0</v>
      </c>
      <c r="O74" s="31">
        <f t="shared" si="100"/>
        <v>0</v>
      </c>
      <c r="P74" s="18" t="e">
        <f t="shared" si="66"/>
        <v>#REF!</v>
      </c>
      <c r="Q74" s="23">
        <f t="shared" si="88"/>
        <v>0</v>
      </c>
      <c r="R74" s="23">
        <f t="shared" si="89"/>
        <v>0</v>
      </c>
      <c r="S74" s="23">
        <f t="shared" si="90"/>
        <v>0</v>
      </c>
      <c r="T74" s="23">
        <f t="shared" si="91"/>
        <v>0</v>
      </c>
      <c r="U74" s="23">
        <f t="shared" si="92"/>
        <v>0</v>
      </c>
      <c r="V74" s="23">
        <f t="shared" si="93"/>
        <v>0</v>
      </c>
      <c r="W74" s="23">
        <f t="shared" si="83"/>
        <v>0</v>
      </c>
      <c r="X74" s="23">
        <f t="shared" si="84"/>
        <v>0</v>
      </c>
      <c r="Y74" s="23">
        <f t="shared" si="85"/>
        <v>0</v>
      </c>
      <c r="Z74" s="23" t="e">
        <f>#REF!-N74</f>
        <v>#REF!</v>
      </c>
      <c r="AA74" s="23" t="e">
        <f>#REF!-O74</f>
        <v>#REF!</v>
      </c>
      <c r="AB74" s="18">
        <f>SUM(AC74:AK74)</f>
        <v>31853.4</v>
      </c>
      <c r="AC74" s="31">
        <f>SUM(AC76:AC79)</f>
        <v>0</v>
      </c>
      <c r="AD74" s="31">
        <f t="shared" ref="AD74:AI74" si="101">SUM(AD76:AD79)</f>
        <v>31853.4</v>
      </c>
      <c r="AE74" s="31">
        <f t="shared" si="101"/>
        <v>0</v>
      </c>
      <c r="AF74" s="31">
        <f t="shared" si="101"/>
        <v>0</v>
      </c>
      <c r="AG74" s="31">
        <f t="shared" si="101"/>
        <v>0</v>
      </c>
      <c r="AH74" s="31">
        <f t="shared" si="101"/>
        <v>0</v>
      </c>
      <c r="AI74" s="31">
        <f t="shared" si="101"/>
        <v>0</v>
      </c>
      <c r="AJ74" s="31">
        <f t="shared" ref="AJ74:AK74" si="102">SUM(AJ76:AJ79)</f>
        <v>0</v>
      </c>
      <c r="AK74" s="145">
        <f t="shared" si="102"/>
        <v>0</v>
      </c>
    </row>
    <row r="75" spans="1:37" s="24" customFormat="1" ht="15.75" hidden="1" customHeight="1" outlineLevel="1" x14ac:dyDescent="0.25">
      <c r="A75" s="119"/>
      <c r="B75" s="60"/>
      <c r="C75" s="47" t="s">
        <v>1</v>
      </c>
      <c r="D75" s="18">
        <f t="shared" si="96"/>
        <v>0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18" t="e">
        <f t="shared" si="66"/>
        <v>#REF!</v>
      </c>
      <c r="Q75" s="23"/>
      <c r="R75" s="23"/>
      <c r="S75" s="23"/>
      <c r="T75" s="23"/>
      <c r="U75" s="23"/>
      <c r="V75" s="23"/>
      <c r="W75" s="23">
        <f t="shared" si="83"/>
        <v>0</v>
      </c>
      <c r="X75" s="23">
        <f t="shared" si="84"/>
        <v>0</v>
      </c>
      <c r="Y75" s="23">
        <f t="shared" si="85"/>
        <v>0</v>
      </c>
      <c r="Z75" s="23" t="e">
        <f>#REF!-N75</f>
        <v>#REF!</v>
      </c>
      <c r="AA75" s="23" t="e">
        <f>#REF!-O75</f>
        <v>#REF!</v>
      </c>
      <c r="AB75" s="18">
        <f>SUM(AC75:AK75)</f>
        <v>0</v>
      </c>
      <c r="AC75" s="31"/>
      <c r="AD75" s="31"/>
      <c r="AE75" s="31"/>
      <c r="AF75" s="31"/>
      <c r="AG75" s="31"/>
      <c r="AH75" s="31"/>
      <c r="AI75" s="31"/>
      <c r="AJ75" s="31"/>
      <c r="AK75" s="145"/>
    </row>
    <row r="76" spans="1:37" s="24" customFormat="1" ht="15.75" hidden="1" customHeight="1" outlineLevel="1" x14ac:dyDescent="0.25">
      <c r="A76" s="119"/>
      <c r="B76" s="60"/>
      <c r="C76" s="47" t="s">
        <v>2</v>
      </c>
      <c r="D76" s="18">
        <f t="shared" si="96"/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18" t="e">
        <f t="shared" si="66"/>
        <v>#REF!</v>
      </c>
      <c r="Q76" s="23">
        <f t="shared" si="88"/>
        <v>0</v>
      </c>
      <c r="R76" s="23">
        <f t="shared" si="89"/>
        <v>0</v>
      </c>
      <c r="S76" s="23">
        <f t="shared" si="90"/>
        <v>0</v>
      </c>
      <c r="T76" s="23">
        <f t="shared" si="91"/>
        <v>0</v>
      </c>
      <c r="U76" s="23">
        <f t="shared" si="92"/>
        <v>0</v>
      </c>
      <c r="V76" s="23">
        <f t="shared" si="93"/>
        <v>0</v>
      </c>
      <c r="W76" s="23">
        <f t="shared" si="83"/>
        <v>0</v>
      </c>
      <c r="X76" s="23">
        <f t="shared" si="84"/>
        <v>0</v>
      </c>
      <c r="Y76" s="23">
        <f t="shared" si="85"/>
        <v>0</v>
      </c>
      <c r="Z76" s="23" t="e">
        <f>#REF!-N76</f>
        <v>#REF!</v>
      </c>
      <c r="AA76" s="23" t="e">
        <f>#REF!-O76</f>
        <v>#REF!</v>
      </c>
      <c r="AB76" s="18">
        <f>SUM(AC76:AK76)</f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141">
        <v>0</v>
      </c>
    </row>
    <row r="77" spans="1:37" s="24" customFormat="1" ht="15.75" hidden="1" customHeight="1" outlineLevel="1" x14ac:dyDescent="0.25">
      <c r="A77" s="119"/>
      <c r="B77" s="60"/>
      <c r="C77" s="47" t="s">
        <v>3</v>
      </c>
      <c r="D77" s="18">
        <f t="shared" si="96"/>
        <v>31603.4</v>
      </c>
      <c r="E77" s="23">
        <v>0</v>
      </c>
      <c r="F77" s="30">
        <f>70000-38396.6</f>
        <v>31603.4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18" t="e">
        <f t="shared" si="66"/>
        <v>#REF!</v>
      </c>
      <c r="Q77" s="23">
        <f t="shared" si="88"/>
        <v>0</v>
      </c>
      <c r="R77" s="23">
        <f t="shared" si="89"/>
        <v>0</v>
      </c>
      <c r="S77" s="23">
        <f t="shared" si="90"/>
        <v>0</v>
      </c>
      <c r="T77" s="23">
        <f t="shared" si="91"/>
        <v>0</v>
      </c>
      <c r="U77" s="23">
        <f t="shared" si="92"/>
        <v>0</v>
      </c>
      <c r="V77" s="23">
        <f t="shared" si="93"/>
        <v>0</v>
      </c>
      <c r="W77" s="23">
        <f t="shared" si="83"/>
        <v>0</v>
      </c>
      <c r="X77" s="23">
        <f t="shared" si="84"/>
        <v>0</v>
      </c>
      <c r="Y77" s="23">
        <f t="shared" si="85"/>
        <v>0</v>
      </c>
      <c r="Z77" s="23" t="e">
        <f>#REF!-N77</f>
        <v>#REF!</v>
      </c>
      <c r="AA77" s="23" t="e">
        <f>#REF!-O77</f>
        <v>#REF!</v>
      </c>
      <c r="AB77" s="18">
        <f>SUM(AC77:AK77)</f>
        <v>31603.4</v>
      </c>
      <c r="AC77" s="23">
        <v>0</v>
      </c>
      <c r="AD77" s="30">
        <f>70000-38396.6</f>
        <v>31603.4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141">
        <v>0</v>
      </c>
    </row>
    <row r="78" spans="1:37" s="24" customFormat="1" ht="15.75" hidden="1" customHeight="1" outlineLevel="1" x14ac:dyDescent="0.25">
      <c r="A78" s="119"/>
      <c r="B78" s="60"/>
      <c r="C78" s="47" t="s">
        <v>4</v>
      </c>
      <c r="D78" s="18">
        <f t="shared" si="96"/>
        <v>250</v>
      </c>
      <c r="E78" s="23">
        <v>0</v>
      </c>
      <c r="F78" s="30">
        <v>250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18" t="e">
        <f t="shared" si="66"/>
        <v>#REF!</v>
      </c>
      <c r="Q78" s="23">
        <f t="shared" si="88"/>
        <v>0</v>
      </c>
      <c r="R78" s="23">
        <f t="shared" si="89"/>
        <v>0</v>
      </c>
      <c r="S78" s="23">
        <f t="shared" si="90"/>
        <v>0</v>
      </c>
      <c r="T78" s="23">
        <f t="shared" si="91"/>
        <v>0</v>
      </c>
      <c r="U78" s="23">
        <f t="shared" si="92"/>
        <v>0</v>
      </c>
      <c r="V78" s="23">
        <f t="shared" si="93"/>
        <v>0</v>
      </c>
      <c r="W78" s="23">
        <f t="shared" si="83"/>
        <v>0</v>
      </c>
      <c r="X78" s="23">
        <f t="shared" si="84"/>
        <v>0</v>
      </c>
      <c r="Y78" s="23">
        <f t="shared" si="85"/>
        <v>0</v>
      </c>
      <c r="Z78" s="23" t="e">
        <f>#REF!-N78</f>
        <v>#REF!</v>
      </c>
      <c r="AA78" s="23" t="e">
        <f>#REF!-O78</f>
        <v>#REF!</v>
      </c>
      <c r="AB78" s="18">
        <f>SUM(AC78:AK78)</f>
        <v>250</v>
      </c>
      <c r="AC78" s="23">
        <v>0</v>
      </c>
      <c r="AD78" s="30">
        <v>250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141">
        <v>0</v>
      </c>
    </row>
    <row r="79" spans="1:37" s="24" customFormat="1" ht="15.75" hidden="1" customHeight="1" outlineLevel="1" x14ac:dyDescent="0.25">
      <c r="A79" s="119"/>
      <c r="B79" s="60"/>
      <c r="C79" s="47" t="s">
        <v>5</v>
      </c>
      <c r="D79" s="18">
        <f t="shared" si="96"/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18" t="e">
        <f t="shared" si="66"/>
        <v>#REF!</v>
      </c>
      <c r="Q79" s="23">
        <f t="shared" si="88"/>
        <v>0</v>
      </c>
      <c r="R79" s="23">
        <f t="shared" si="89"/>
        <v>0</v>
      </c>
      <c r="S79" s="23">
        <f t="shared" si="90"/>
        <v>0</v>
      </c>
      <c r="T79" s="23">
        <f t="shared" si="91"/>
        <v>0</v>
      </c>
      <c r="U79" s="23">
        <f t="shared" si="92"/>
        <v>0</v>
      </c>
      <c r="V79" s="23">
        <f t="shared" si="93"/>
        <v>0</v>
      </c>
      <c r="W79" s="23">
        <f t="shared" si="83"/>
        <v>0</v>
      </c>
      <c r="X79" s="23">
        <f t="shared" si="84"/>
        <v>0</v>
      </c>
      <c r="Y79" s="23">
        <f t="shared" si="85"/>
        <v>0</v>
      </c>
      <c r="Z79" s="23" t="e">
        <f>#REF!-N79</f>
        <v>#REF!</v>
      </c>
      <c r="AA79" s="23" t="e">
        <f>#REF!-O79</f>
        <v>#REF!</v>
      </c>
      <c r="AB79" s="18">
        <f>SUM(AC79:AK79)</f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141">
        <v>0</v>
      </c>
    </row>
    <row r="80" spans="1:37" s="24" customFormat="1" ht="15.75" customHeight="1" outlineLevel="1" x14ac:dyDescent="0.25">
      <c r="A80" s="118" t="s">
        <v>91</v>
      </c>
      <c r="B80" s="60" t="s">
        <v>94</v>
      </c>
      <c r="C80" s="47" t="s">
        <v>0</v>
      </c>
      <c r="D80" s="18">
        <f t="shared" si="96"/>
        <v>767416.1</v>
      </c>
      <c r="E80" s="31">
        <f>SUM(E82:E85)</f>
        <v>0</v>
      </c>
      <c r="F80" s="31">
        <f t="shared" ref="F80:O80" si="103">SUM(F82:F85)</f>
        <v>10500</v>
      </c>
      <c r="G80" s="31">
        <f t="shared" si="103"/>
        <v>333400</v>
      </c>
      <c r="H80" s="31">
        <f t="shared" si="103"/>
        <v>83202.399999999994</v>
      </c>
      <c r="I80" s="31">
        <f t="shared" si="103"/>
        <v>156888.6</v>
      </c>
      <c r="J80" s="31">
        <f t="shared" si="103"/>
        <v>183425.1</v>
      </c>
      <c r="K80" s="31">
        <f t="shared" si="103"/>
        <v>0</v>
      </c>
      <c r="L80" s="31">
        <f t="shared" si="103"/>
        <v>0</v>
      </c>
      <c r="M80" s="31">
        <f t="shared" si="103"/>
        <v>0</v>
      </c>
      <c r="N80" s="31">
        <f t="shared" si="103"/>
        <v>0</v>
      </c>
      <c r="O80" s="31">
        <f t="shared" si="103"/>
        <v>0</v>
      </c>
      <c r="P80" s="18" t="e">
        <f t="shared" si="66"/>
        <v>#REF!</v>
      </c>
      <c r="Q80" s="23">
        <f t="shared" si="88"/>
        <v>0</v>
      </c>
      <c r="R80" s="23">
        <f t="shared" si="89"/>
        <v>0</v>
      </c>
      <c r="S80" s="23">
        <f t="shared" si="90"/>
        <v>0</v>
      </c>
      <c r="T80" s="23">
        <f t="shared" si="91"/>
        <v>0</v>
      </c>
      <c r="U80" s="23">
        <f t="shared" si="92"/>
        <v>-4.1499999933876097E-3</v>
      </c>
      <c r="V80" s="23">
        <f t="shared" si="93"/>
        <v>0</v>
      </c>
      <c r="W80" s="23">
        <f t="shared" si="83"/>
        <v>157500</v>
      </c>
      <c r="X80" s="23">
        <f t="shared" si="84"/>
        <v>0</v>
      </c>
      <c r="Y80" s="23">
        <f t="shared" si="85"/>
        <v>0</v>
      </c>
      <c r="Z80" s="23" t="e">
        <f>#REF!-N80</f>
        <v>#REF!</v>
      </c>
      <c r="AA80" s="23" t="e">
        <f>#REF!-O80</f>
        <v>#REF!</v>
      </c>
      <c r="AB80" s="18">
        <f>SUM(AC80:AK80)</f>
        <v>924916.09585000004</v>
      </c>
      <c r="AC80" s="31">
        <f>SUM(AC82:AC85)</f>
        <v>0</v>
      </c>
      <c r="AD80" s="31">
        <f t="shared" ref="AD80:AI80" si="104">SUM(AD82:AD85)</f>
        <v>10500</v>
      </c>
      <c r="AE80" s="31">
        <f t="shared" si="104"/>
        <v>333400</v>
      </c>
      <c r="AF80" s="31">
        <f t="shared" si="104"/>
        <v>83202.399999999994</v>
      </c>
      <c r="AG80" s="31">
        <f t="shared" si="104"/>
        <v>156888.59585000001</v>
      </c>
      <c r="AH80" s="31">
        <f t="shared" si="104"/>
        <v>183425.1</v>
      </c>
      <c r="AI80" s="31">
        <f t="shared" si="104"/>
        <v>157500</v>
      </c>
      <c r="AJ80" s="31">
        <f t="shared" ref="AJ80:AK80" si="105">SUM(AJ82:AJ85)</f>
        <v>0</v>
      </c>
      <c r="AK80" s="145">
        <f t="shared" si="105"/>
        <v>0</v>
      </c>
    </row>
    <row r="81" spans="1:40" s="24" customFormat="1" ht="15.75" customHeight="1" outlineLevel="1" x14ac:dyDescent="0.25">
      <c r="A81" s="119"/>
      <c r="B81" s="60"/>
      <c r="C81" s="47" t="s">
        <v>1</v>
      </c>
      <c r="D81" s="18">
        <f t="shared" si="96"/>
        <v>0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18" t="e">
        <f t="shared" si="66"/>
        <v>#REF!</v>
      </c>
      <c r="Q81" s="23"/>
      <c r="R81" s="23"/>
      <c r="S81" s="23"/>
      <c r="T81" s="23"/>
      <c r="U81" s="23"/>
      <c r="V81" s="23"/>
      <c r="W81" s="23">
        <f t="shared" si="83"/>
        <v>0</v>
      </c>
      <c r="X81" s="23">
        <f t="shared" si="84"/>
        <v>0</v>
      </c>
      <c r="Y81" s="23">
        <f t="shared" si="85"/>
        <v>0</v>
      </c>
      <c r="Z81" s="23" t="e">
        <f>#REF!-N81</f>
        <v>#REF!</v>
      </c>
      <c r="AA81" s="23" t="e">
        <f>#REF!-O81</f>
        <v>#REF!</v>
      </c>
      <c r="AB81" s="18">
        <f>SUM(AC81:AK81)</f>
        <v>0</v>
      </c>
      <c r="AC81" s="31"/>
      <c r="AD81" s="31"/>
      <c r="AE81" s="31"/>
      <c r="AF81" s="31"/>
      <c r="AG81" s="31"/>
      <c r="AH81" s="31"/>
      <c r="AI81" s="31"/>
      <c r="AJ81" s="31"/>
      <c r="AK81" s="145"/>
    </row>
    <row r="82" spans="1:40" s="24" customFormat="1" ht="15.75" customHeight="1" outlineLevel="1" x14ac:dyDescent="0.25">
      <c r="A82" s="119"/>
      <c r="B82" s="60"/>
      <c r="C82" s="47" t="s">
        <v>2</v>
      </c>
      <c r="D82" s="18">
        <f t="shared" si="96"/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18" t="e">
        <f t="shared" si="66"/>
        <v>#REF!</v>
      </c>
      <c r="Q82" s="23">
        <f t="shared" si="88"/>
        <v>0</v>
      </c>
      <c r="R82" s="23">
        <f t="shared" si="89"/>
        <v>0</v>
      </c>
      <c r="S82" s="23">
        <f t="shared" si="90"/>
        <v>0</v>
      </c>
      <c r="T82" s="23">
        <f t="shared" si="91"/>
        <v>0</v>
      </c>
      <c r="U82" s="23">
        <f t="shared" si="92"/>
        <v>0</v>
      </c>
      <c r="V82" s="23">
        <f t="shared" si="93"/>
        <v>0</v>
      </c>
      <c r="W82" s="23">
        <f t="shared" si="83"/>
        <v>0</v>
      </c>
      <c r="X82" s="23">
        <f t="shared" si="84"/>
        <v>0</v>
      </c>
      <c r="Y82" s="23">
        <f t="shared" si="85"/>
        <v>0</v>
      </c>
      <c r="Z82" s="23" t="e">
        <f>#REF!-N82</f>
        <v>#REF!</v>
      </c>
      <c r="AA82" s="23" t="e">
        <f>#REF!-O82</f>
        <v>#REF!</v>
      </c>
      <c r="AB82" s="18">
        <f>SUM(AC82:AK82)</f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141">
        <v>0</v>
      </c>
    </row>
    <row r="83" spans="1:40" s="24" customFormat="1" ht="15.75" customHeight="1" outlineLevel="1" x14ac:dyDescent="0.25">
      <c r="A83" s="119"/>
      <c r="B83" s="60"/>
      <c r="C83" s="47" t="s">
        <v>3</v>
      </c>
      <c r="D83" s="18">
        <f t="shared" si="96"/>
        <v>712400</v>
      </c>
      <c r="E83" s="23">
        <v>0</v>
      </c>
      <c r="F83" s="30">
        <v>10000</v>
      </c>
      <c r="G83" s="30">
        <v>333400</v>
      </c>
      <c r="H83" s="23">
        <v>65000</v>
      </c>
      <c r="I83" s="23">
        <v>144000</v>
      </c>
      <c r="J83" s="23">
        <v>160000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18" t="e">
        <f t="shared" si="66"/>
        <v>#REF!</v>
      </c>
      <c r="Q83" s="23">
        <f t="shared" si="88"/>
        <v>0</v>
      </c>
      <c r="R83" s="23">
        <f t="shared" si="89"/>
        <v>0</v>
      </c>
      <c r="S83" s="23">
        <f t="shared" si="90"/>
        <v>0</v>
      </c>
      <c r="T83" s="23">
        <f t="shared" si="91"/>
        <v>0</v>
      </c>
      <c r="U83" s="23">
        <f t="shared" si="92"/>
        <v>0</v>
      </c>
      <c r="V83" s="23">
        <f t="shared" si="93"/>
        <v>0</v>
      </c>
      <c r="W83" s="23">
        <f t="shared" si="83"/>
        <v>150000</v>
      </c>
      <c r="X83" s="23">
        <f t="shared" si="84"/>
        <v>0</v>
      </c>
      <c r="Y83" s="23">
        <f t="shared" si="85"/>
        <v>0</v>
      </c>
      <c r="Z83" s="23" t="e">
        <f>#REF!-N83</f>
        <v>#REF!</v>
      </c>
      <c r="AA83" s="23" t="e">
        <f>#REF!-O83</f>
        <v>#REF!</v>
      </c>
      <c r="AB83" s="18">
        <f>SUM(AC83:AK83)</f>
        <v>862400</v>
      </c>
      <c r="AC83" s="23">
        <v>0</v>
      </c>
      <c r="AD83" s="30">
        <v>10000</v>
      </c>
      <c r="AE83" s="30">
        <v>333400</v>
      </c>
      <c r="AF83" s="23">
        <v>65000</v>
      </c>
      <c r="AG83" s="23">
        <v>144000</v>
      </c>
      <c r="AH83" s="23">
        <v>160000</v>
      </c>
      <c r="AI83" s="23">
        <v>150000</v>
      </c>
      <c r="AJ83" s="23">
        <v>0</v>
      </c>
      <c r="AK83" s="141">
        <v>0</v>
      </c>
    </row>
    <row r="84" spans="1:40" s="24" customFormat="1" ht="15.75" customHeight="1" outlineLevel="1" x14ac:dyDescent="0.25">
      <c r="A84" s="119"/>
      <c r="B84" s="60"/>
      <c r="C84" s="47" t="s">
        <v>4</v>
      </c>
      <c r="D84" s="18">
        <f t="shared" si="96"/>
        <v>51925.1</v>
      </c>
      <c r="E84" s="23">
        <v>0</v>
      </c>
      <c r="F84" s="30">
        <v>500</v>
      </c>
      <c r="G84" s="31"/>
      <c r="H84" s="23">
        <v>15111.4</v>
      </c>
      <c r="I84" s="23">
        <f>2764.7+10123.9</f>
        <v>12888.599999999999</v>
      </c>
      <c r="J84" s="23">
        <v>23425.1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18" t="e">
        <f t="shared" si="66"/>
        <v>#REF!</v>
      </c>
      <c r="Q84" s="23">
        <f t="shared" si="88"/>
        <v>0</v>
      </c>
      <c r="R84" s="23">
        <f t="shared" si="89"/>
        <v>0</v>
      </c>
      <c r="S84" s="23">
        <f t="shared" si="90"/>
        <v>0</v>
      </c>
      <c r="T84" s="23">
        <f t="shared" si="91"/>
        <v>0</v>
      </c>
      <c r="U84" s="23">
        <f t="shared" si="92"/>
        <v>-4.1499999988445779E-3</v>
      </c>
      <c r="V84" s="23">
        <f t="shared" si="93"/>
        <v>0</v>
      </c>
      <c r="W84" s="23">
        <f t="shared" si="83"/>
        <v>7500</v>
      </c>
      <c r="X84" s="23">
        <f t="shared" si="84"/>
        <v>0</v>
      </c>
      <c r="Y84" s="23">
        <f t="shared" si="85"/>
        <v>0</v>
      </c>
      <c r="Z84" s="23" t="e">
        <f>#REF!-N84</f>
        <v>#REF!</v>
      </c>
      <c r="AA84" s="23" t="e">
        <f>#REF!-O84</f>
        <v>#REF!</v>
      </c>
      <c r="AB84" s="18">
        <f>SUM(AC84:AK84)</f>
        <v>59425.095849999998</v>
      </c>
      <c r="AC84" s="23">
        <v>0</v>
      </c>
      <c r="AD84" s="30">
        <v>500</v>
      </c>
      <c r="AE84" s="31"/>
      <c r="AF84" s="23">
        <v>15111.4</v>
      </c>
      <c r="AG84" s="23">
        <v>12888.59585</v>
      </c>
      <c r="AH84" s="23">
        <v>23425.1</v>
      </c>
      <c r="AI84" s="23">
        <v>7500</v>
      </c>
      <c r="AJ84" s="23">
        <v>0</v>
      </c>
      <c r="AK84" s="141">
        <v>0</v>
      </c>
    </row>
    <row r="85" spans="1:40" s="24" customFormat="1" ht="15.75" hidden="1" customHeight="1" outlineLevel="1" x14ac:dyDescent="0.25">
      <c r="A85" s="119"/>
      <c r="B85" s="60"/>
      <c r="C85" s="47" t="s">
        <v>5</v>
      </c>
      <c r="D85" s="18">
        <f t="shared" si="96"/>
        <v>3091</v>
      </c>
      <c r="E85" s="23">
        <v>0</v>
      </c>
      <c r="F85" s="23">
        <v>0</v>
      </c>
      <c r="G85" s="23">
        <v>0</v>
      </c>
      <c r="H85" s="23">
        <v>3091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18" t="e">
        <f t="shared" si="66"/>
        <v>#REF!</v>
      </c>
      <c r="Q85" s="23">
        <f t="shared" si="88"/>
        <v>0</v>
      </c>
      <c r="R85" s="23">
        <f t="shared" si="89"/>
        <v>0</v>
      </c>
      <c r="S85" s="23">
        <f t="shared" si="90"/>
        <v>0</v>
      </c>
      <c r="T85" s="23">
        <f t="shared" si="91"/>
        <v>0</v>
      </c>
      <c r="U85" s="23">
        <f t="shared" si="92"/>
        <v>0</v>
      </c>
      <c r="V85" s="23">
        <f t="shared" si="93"/>
        <v>0</v>
      </c>
      <c r="W85" s="23">
        <f t="shared" si="83"/>
        <v>0</v>
      </c>
      <c r="X85" s="23">
        <f t="shared" si="84"/>
        <v>0</v>
      </c>
      <c r="Y85" s="23">
        <f t="shared" si="85"/>
        <v>0</v>
      </c>
      <c r="Z85" s="23" t="e">
        <f>#REF!-N85</f>
        <v>#REF!</v>
      </c>
      <c r="AA85" s="23" t="e">
        <f>#REF!-O85</f>
        <v>#REF!</v>
      </c>
      <c r="AB85" s="18">
        <f>SUM(AC85:AK85)</f>
        <v>3091</v>
      </c>
      <c r="AC85" s="23">
        <v>0</v>
      </c>
      <c r="AD85" s="23">
        <v>0</v>
      </c>
      <c r="AE85" s="23">
        <v>0</v>
      </c>
      <c r="AF85" s="23">
        <v>3091</v>
      </c>
      <c r="AG85" s="23">
        <v>0</v>
      </c>
      <c r="AH85" s="23">
        <v>0</v>
      </c>
      <c r="AI85" s="23">
        <v>0</v>
      </c>
      <c r="AJ85" s="23">
        <v>0</v>
      </c>
      <c r="AK85" s="141">
        <v>0</v>
      </c>
    </row>
    <row r="86" spans="1:40" s="24" customFormat="1" ht="15.75" customHeight="1" outlineLevel="1" x14ac:dyDescent="0.25">
      <c r="A86" s="118" t="s">
        <v>215</v>
      </c>
      <c r="B86" s="54" t="s">
        <v>94</v>
      </c>
      <c r="C86" s="47" t="s">
        <v>0</v>
      </c>
      <c r="D86" s="18">
        <f t="shared" si="96"/>
        <v>15638.680999999997</v>
      </c>
      <c r="E86" s="30">
        <f>SUM(E88:E91)</f>
        <v>0</v>
      </c>
      <c r="F86" s="30">
        <f t="shared" ref="F86:O86" si="106">SUM(F88:F91)</f>
        <v>3264.8809999999999</v>
      </c>
      <c r="G86" s="30">
        <f t="shared" si="106"/>
        <v>3264.9</v>
      </c>
      <c r="H86" s="30">
        <f t="shared" si="106"/>
        <v>0</v>
      </c>
      <c r="I86" s="30">
        <f t="shared" si="106"/>
        <v>1223</v>
      </c>
      <c r="J86" s="30">
        <f t="shared" si="106"/>
        <v>1271.9000000000001</v>
      </c>
      <c r="K86" s="30">
        <f t="shared" si="106"/>
        <v>1322.8</v>
      </c>
      <c r="L86" s="30">
        <f t="shared" si="106"/>
        <v>1322.8</v>
      </c>
      <c r="M86" s="30">
        <f t="shared" si="106"/>
        <v>1322.8</v>
      </c>
      <c r="N86" s="30">
        <f t="shared" si="106"/>
        <v>1322.8</v>
      </c>
      <c r="O86" s="30">
        <f t="shared" si="106"/>
        <v>1322.8</v>
      </c>
      <c r="P86" s="18" t="e">
        <f t="shared" si="66"/>
        <v>#REF!</v>
      </c>
      <c r="Q86" s="23">
        <f t="shared" si="88"/>
        <v>0</v>
      </c>
      <c r="R86" s="23">
        <f t="shared" si="89"/>
        <v>0</v>
      </c>
      <c r="S86" s="23">
        <f t="shared" si="90"/>
        <v>0</v>
      </c>
      <c r="T86" s="23">
        <f t="shared" si="91"/>
        <v>0</v>
      </c>
      <c r="U86" s="23">
        <f t="shared" si="92"/>
        <v>0</v>
      </c>
      <c r="V86" s="23">
        <f t="shared" si="93"/>
        <v>0</v>
      </c>
      <c r="W86" s="23">
        <f t="shared" si="83"/>
        <v>0</v>
      </c>
      <c r="X86" s="23">
        <f t="shared" si="84"/>
        <v>52.900000000000091</v>
      </c>
      <c r="Y86" s="23">
        <f t="shared" si="85"/>
        <v>165.60000000000014</v>
      </c>
      <c r="Z86" s="23" t="e">
        <f>#REF!-N86</f>
        <v>#REF!</v>
      </c>
      <c r="AA86" s="23" t="e">
        <f>#REF!-O86</f>
        <v>#REF!</v>
      </c>
      <c r="AB86" s="18">
        <f>SUM(AC86:AK86)</f>
        <v>13211.581</v>
      </c>
      <c r="AC86" s="30">
        <f>SUM(AC88:AC91)</f>
        <v>0</v>
      </c>
      <c r="AD86" s="30">
        <f t="shared" ref="AD86:AI86" si="107">SUM(AD88:AD91)</f>
        <v>3264.8809999999999</v>
      </c>
      <c r="AE86" s="30">
        <f t="shared" si="107"/>
        <v>3264.9</v>
      </c>
      <c r="AF86" s="30">
        <f t="shared" si="107"/>
        <v>0</v>
      </c>
      <c r="AG86" s="30">
        <f t="shared" si="107"/>
        <v>1223</v>
      </c>
      <c r="AH86" s="30">
        <f t="shared" si="107"/>
        <v>1271.9000000000001</v>
      </c>
      <c r="AI86" s="30">
        <f t="shared" si="107"/>
        <v>1322.8</v>
      </c>
      <c r="AJ86" s="30">
        <f t="shared" ref="AJ86:AK86" si="108">SUM(AJ88:AJ91)</f>
        <v>1375.7</v>
      </c>
      <c r="AK86" s="144">
        <f t="shared" si="108"/>
        <v>1488.4</v>
      </c>
    </row>
    <row r="87" spans="1:40" s="24" customFormat="1" ht="15.75" customHeight="1" outlineLevel="1" x14ac:dyDescent="0.25">
      <c r="A87" s="119"/>
      <c r="B87" s="54"/>
      <c r="C87" s="47" t="s">
        <v>1</v>
      </c>
      <c r="D87" s="18">
        <f t="shared" si="96"/>
        <v>0</v>
      </c>
      <c r="E87" s="30"/>
      <c r="F87" s="30"/>
      <c r="G87" s="30"/>
      <c r="H87" s="31"/>
      <c r="I87" s="31"/>
      <c r="J87" s="31"/>
      <c r="K87" s="31"/>
      <c r="L87" s="31"/>
      <c r="M87" s="31"/>
      <c r="N87" s="31"/>
      <c r="O87" s="31"/>
      <c r="P87" s="18" t="e">
        <f t="shared" si="66"/>
        <v>#REF!</v>
      </c>
      <c r="Q87" s="23"/>
      <c r="R87" s="23"/>
      <c r="S87" s="23"/>
      <c r="T87" s="23"/>
      <c r="U87" s="23"/>
      <c r="V87" s="23"/>
      <c r="W87" s="23">
        <f t="shared" si="83"/>
        <v>0</v>
      </c>
      <c r="X87" s="23">
        <f t="shared" si="84"/>
        <v>0</v>
      </c>
      <c r="Y87" s="23">
        <f t="shared" si="85"/>
        <v>0</v>
      </c>
      <c r="Z87" s="23" t="e">
        <f>#REF!-N87</f>
        <v>#REF!</v>
      </c>
      <c r="AA87" s="23" t="e">
        <f>#REF!-O87</f>
        <v>#REF!</v>
      </c>
      <c r="AB87" s="18">
        <f>SUM(AC87:AK87)</f>
        <v>0</v>
      </c>
      <c r="AC87" s="30"/>
      <c r="AD87" s="30"/>
      <c r="AE87" s="30"/>
      <c r="AF87" s="31"/>
      <c r="AG87" s="31"/>
      <c r="AH87" s="31"/>
      <c r="AI87" s="31"/>
      <c r="AJ87" s="31"/>
      <c r="AK87" s="145"/>
    </row>
    <row r="88" spans="1:40" s="24" customFormat="1" ht="15.75" customHeight="1" outlineLevel="1" x14ac:dyDescent="0.25">
      <c r="A88" s="119"/>
      <c r="B88" s="54"/>
      <c r="C88" s="47" t="s">
        <v>2</v>
      </c>
      <c r="D88" s="18">
        <f t="shared" si="96"/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18" t="e">
        <f t="shared" si="66"/>
        <v>#REF!</v>
      </c>
      <c r="Q88" s="23">
        <f t="shared" si="88"/>
        <v>0</v>
      </c>
      <c r="R88" s="23">
        <f t="shared" si="89"/>
        <v>0</v>
      </c>
      <c r="S88" s="23">
        <f t="shared" si="90"/>
        <v>0</v>
      </c>
      <c r="T88" s="23">
        <f t="shared" si="91"/>
        <v>0</v>
      </c>
      <c r="U88" s="23">
        <f t="shared" si="92"/>
        <v>0</v>
      </c>
      <c r="V88" s="23">
        <f t="shared" si="93"/>
        <v>0</v>
      </c>
      <c r="W88" s="23">
        <f t="shared" si="83"/>
        <v>0</v>
      </c>
      <c r="X88" s="23">
        <f t="shared" si="84"/>
        <v>0</v>
      </c>
      <c r="Y88" s="23">
        <f t="shared" si="85"/>
        <v>0</v>
      </c>
      <c r="Z88" s="23" t="e">
        <f>#REF!-N88</f>
        <v>#REF!</v>
      </c>
      <c r="AA88" s="23" t="e">
        <f>#REF!-O88</f>
        <v>#REF!</v>
      </c>
      <c r="AB88" s="18">
        <f>SUM(AC88:AK88)</f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141">
        <v>0</v>
      </c>
    </row>
    <row r="89" spans="1:40" s="24" customFormat="1" ht="15.75" customHeight="1" outlineLevel="1" x14ac:dyDescent="0.25">
      <c r="A89" s="119"/>
      <c r="B89" s="54"/>
      <c r="C89" s="47" t="s">
        <v>3</v>
      </c>
      <c r="D89" s="18">
        <f t="shared" si="96"/>
        <v>14401.1</v>
      </c>
      <c r="E89" s="23">
        <v>0</v>
      </c>
      <c r="F89" s="30">
        <v>3101.6</v>
      </c>
      <c r="G89" s="30">
        <v>3101.6</v>
      </c>
      <c r="H89" s="23">
        <v>0</v>
      </c>
      <c r="I89" s="23">
        <v>1100.7</v>
      </c>
      <c r="J89" s="23">
        <v>1144.7</v>
      </c>
      <c r="K89" s="23">
        <v>1190.5</v>
      </c>
      <c r="L89" s="23">
        <v>1190.5</v>
      </c>
      <c r="M89" s="23">
        <v>1190.5</v>
      </c>
      <c r="N89" s="23">
        <v>1190.5</v>
      </c>
      <c r="O89" s="23">
        <v>1190.5</v>
      </c>
      <c r="P89" s="18" t="e">
        <f t="shared" si="66"/>
        <v>#REF!</v>
      </c>
      <c r="Q89" s="23">
        <f t="shared" si="88"/>
        <v>0</v>
      </c>
      <c r="R89" s="23">
        <f t="shared" si="89"/>
        <v>0</v>
      </c>
      <c r="S89" s="23">
        <f t="shared" si="90"/>
        <v>0</v>
      </c>
      <c r="T89" s="23">
        <f t="shared" si="91"/>
        <v>0</v>
      </c>
      <c r="U89" s="23">
        <f t="shared" si="92"/>
        <v>0</v>
      </c>
      <c r="V89" s="23">
        <f t="shared" si="93"/>
        <v>0</v>
      </c>
      <c r="W89" s="23">
        <f t="shared" si="83"/>
        <v>0</v>
      </c>
      <c r="X89" s="23">
        <f t="shared" si="84"/>
        <v>47.599999999999909</v>
      </c>
      <c r="Y89" s="23">
        <f t="shared" si="85"/>
        <v>149.03999999999996</v>
      </c>
      <c r="Z89" s="23" t="e">
        <f>#REF!-N89</f>
        <v>#REF!</v>
      </c>
      <c r="AA89" s="23" t="e">
        <f>#REF!-O89</f>
        <v>#REF!</v>
      </c>
      <c r="AB89" s="18">
        <f>SUM(AC89:AK89)</f>
        <v>12216.740000000002</v>
      </c>
      <c r="AC89" s="23">
        <v>0</v>
      </c>
      <c r="AD89" s="30">
        <v>3101.6</v>
      </c>
      <c r="AE89" s="30">
        <v>3101.6</v>
      </c>
      <c r="AF89" s="23">
        <v>0</v>
      </c>
      <c r="AG89" s="23">
        <v>1100.7</v>
      </c>
      <c r="AH89" s="23">
        <v>1144.7</v>
      </c>
      <c r="AI89" s="23">
        <v>1190.5</v>
      </c>
      <c r="AJ89" s="23">
        <v>1238.0999999999999</v>
      </c>
      <c r="AK89" s="141">
        <v>1339.54</v>
      </c>
    </row>
    <row r="90" spans="1:40" s="24" customFormat="1" ht="15.75" customHeight="1" outlineLevel="1" x14ac:dyDescent="0.25">
      <c r="A90" s="119"/>
      <c r="B90" s="54"/>
      <c r="C90" s="47" t="s">
        <v>4</v>
      </c>
      <c r="D90" s="18">
        <f t="shared" si="96"/>
        <v>1237.5809999999999</v>
      </c>
      <c r="E90" s="23">
        <v>0</v>
      </c>
      <c r="F90" s="30">
        <v>163.28100000000001</v>
      </c>
      <c r="G90" s="30">
        <v>163.30000000000001</v>
      </c>
      <c r="H90" s="23">
        <v>0</v>
      </c>
      <c r="I90" s="23">
        <v>122.3</v>
      </c>
      <c r="J90" s="23">
        <v>127.2</v>
      </c>
      <c r="K90" s="23">
        <v>132.30000000000001</v>
      </c>
      <c r="L90" s="23">
        <v>132.30000000000001</v>
      </c>
      <c r="M90" s="23">
        <v>132.30000000000001</v>
      </c>
      <c r="N90" s="23">
        <v>132.30000000000001</v>
      </c>
      <c r="O90" s="23">
        <v>132.30000000000001</v>
      </c>
      <c r="P90" s="18" t="e">
        <f t="shared" si="66"/>
        <v>#REF!</v>
      </c>
      <c r="Q90" s="23">
        <f t="shared" si="88"/>
        <v>0</v>
      </c>
      <c r="R90" s="23">
        <f t="shared" si="89"/>
        <v>0</v>
      </c>
      <c r="S90" s="23">
        <f t="shared" si="90"/>
        <v>0</v>
      </c>
      <c r="T90" s="23">
        <f t="shared" si="91"/>
        <v>0</v>
      </c>
      <c r="U90" s="23">
        <f t="shared" si="92"/>
        <v>0</v>
      </c>
      <c r="V90" s="23">
        <f t="shared" si="93"/>
        <v>0</v>
      </c>
      <c r="W90" s="23">
        <f t="shared" si="83"/>
        <v>0</v>
      </c>
      <c r="X90" s="23">
        <f t="shared" si="84"/>
        <v>5.3000000000001251</v>
      </c>
      <c r="Y90" s="23">
        <f t="shared" si="85"/>
        <v>16.560000000000116</v>
      </c>
      <c r="Z90" s="23" t="e">
        <f>#REF!-N90</f>
        <v>#REF!</v>
      </c>
      <c r="AA90" s="23" t="e">
        <f>#REF!-O90</f>
        <v>#REF!</v>
      </c>
      <c r="AB90" s="18">
        <f>SUM(AC90:AK90)</f>
        <v>994.84100000000035</v>
      </c>
      <c r="AC90" s="23">
        <v>0</v>
      </c>
      <c r="AD90" s="30">
        <v>163.28100000000001</v>
      </c>
      <c r="AE90" s="30">
        <v>163.30000000000001</v>
      </c>
      <c r="AF90" s="23">
        <v>0</v>
      </c>
      <c r="AG90" s="23">
        <v>122.3</v>
      </c>
      <c r="AH90" s="23">
        <v>127.2</v>
      </c>
      <c r="AI90" s="23">
        <v>132.30000000000001</v>
      </c>
      <c r="AJ90" s="23">
        <f>1375.7-AJ89</f>
        <v>137.60000000000014</v>
      </c>
      <c r="AK90" s="141">
        <f>1488.4-AK89</f>
        <v>148.86000000000013</v>
      </c>
      <c r="AM90" s="85"/>
      <c r="AN90" s="85"/>
    </row>
    <row r="91" spans="1:40" s="24" customFormat="1" ht="15.75" hidden="1" customHeight="1" outlineLevel="1" x14ac:dyDescent="0.25">
      <c r="A91" s="119"/>
      <c r="B91" s="54"/>
      <c r="C91" s="47" t="s">
        <v>5</v>
      </c>
      <c r="D91" s="18">
        <f t="shared" si="96"/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18" t="e">
        <f t="shared" si="66"/>
        <v>#REF!</v>
      </c>
      <c r="Q91" s="23">
        <f t="shared" si="88"/>
        <v>0</v>
      </c>
      <c r="R91" s="23">
        <f t="shared" si="89"/>
        <v>0</v>
      </c>
      <c r="S91" s="23">
        <f t="shared" si="90"/>
        <v>0</v>
      </c>
      <c r="T91" s="23">
        <f t="shared" si="91"/>
        <v>0</v>
      </c>
      <c r="U91" s="23">
        <f t="shared" si="92"/>
        <v>0</v>
      </c>
      <c r="V91" s="23">
        <f t="shared" si="93"/>
        <v>0</v>
      </c>
      <c r="W91" s="23">
        <f t="shared" si="83"/>
        <v>0</v>
      </c>
      <c r="X91" s="23">
        <f t="shared" si="84"/>
        <v>0</v>
      </c>
      <c r="Y91" s="23">
        <f t="shared" si="85"/>
        <v>0</v>
      </c>
      <c r="Z91" s="23" t="e">
        <f>#REF!-N91</f>
        <v>#REF!</v>
      </c>
      <c r="AA91" s="23" t="e">
        <f>#REF!-O91</f>
        <v>#REF!</v>
      </c>
      <c r="AB91" s="18">
        <f>SUM(AC91:AK91)</f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141">
        <v>0</v>
      </c>
    </row>
    <row r="92" spans="1:40" s="24" customFormat="1" ht="15.75" hidden="1" customHeight="1" outlineLevel="1" x14ac:dyDescent="0.25">
      <c r="A92" s="120" t="s">
        <v>92</v>
      </c>
      <c r="B92" s="54" t="s">
        <v>94</v>
      </c>
      <c r="C92" s="47" t="s">
        <v>0</v>
      </c>
      <c r="D92" s="18">
        <f t="shared" si="96"/>
        <v>100000</v>
      </c>
      <c r="E92" s="23">
        <f>SUM(E93:E97)</f>
        <v>0</v>
      </c>
      <c r="F92" s="23">
        <f t="shared" ref="F92:O92" si="109">SUM(F93:F97)</f>
        <v>0</v>
      </c>
      <c r="G92" s="23">
        <f t="shared" si="109"/>
        <v>100000</v>
      </c>
      <c r="H92" s="23">
        <f t="shared" si="109"/>
        <v>0</v>
      </c>
      <c r="I92" s="23">
        <f t="shared" si="109"/>
        <v>0</v>
      </c>
      <c r="J92" s="23">
        <f t="shared" si="109"/>
        <v>0</v>
      </c>
      <c r="K92" s="23">
        <f t="shared" si="109"/>
        <v>0</v>
      </c>
      <c r="L92" s="23">
        <f t="shared" si="109"/>
        <v>0</v>
      </c>
      <c r="M92" s="23">
        <f t="shared" si="109"/>
        <v>0</v>
      </c>
      <c r="N92" s="23">
        <f t="shared" si="109"/>
        <v>0</v>
      </c>
      <c r="O92" s="23">
        <f t="shared" si="109"/>
        <v>0</v>
      </c>
      <c r="P92" s="18" t="e">
        <f t="shared" si="66"/>
        <v>#REF!</v>
      </c>
      <c r="Q92" s="23">
        <f t="shared" si="88"/>
        <v>0</v>
      </c>
      <c r="R92" s="23">
        <f t="shared" si="89"/>
        <v>0</v>
      </c>
      <c r="S92" s="23">
        <f t="shared" si="90"/>
        <v>0</v>
      </c>
      <c r="T92" s="23">
        <f t="shared" si="91"/>
        <v>0</v>
      </c>
      <c r="U92" s="23">
        <f t="shared" si="92"/>
        <v>0</v>
      </c>
      <c r="V92" s="23">
        <f t="shared" si="93"/>
        <v>0</v>
      </c>
      <c r="W92" s="23">
        <f t="shared" si="83"/>
        <v>0</v>
      </c>
      <c r="X92" s="23">
        <f t="shared" si="84"/>
        <v>0</v>
      </c>
      <c r="Y92" s="23">
        <f t="shared" si="85"/>
        <v>0</v>
      </c>
      <c r="Z92" s="23" t="e">
        <f>#REF!-N92</f>
        <v>#REF!</v>
      </c>
      <c r="AA92" s="23" t="e">
        <f>#REF!-O92</f>
        <v>#REF!</v>
      </c>
      <c r="AB92" s="18">
        <f>SUM(AC92:AK92)</f>
        <v>100000</v>
      </c>
      <c r="AC92" s="23">
        <f>SUM(AC93:AC97)</f>
        <v>0</v>
      </c>
      <c r="AD92" s="23">
        <f t="shared" ref="AD92:AI92" si="110">SUM(AD93:AD97)</f>
        <v>0</v>
      </c>
      <c r="AE92" s="23">
        <f t="shared" si="110"/>
        <v>100000</v>
      </c>
      <c r="AF92" s="23">
        <f t="shared" si="110"/>
        <v>0</v>
      </c>
      <c r="AG92" s="23">
        <f t="shared" si="110"/>
        <v>0</v>
      </c>
      <c r="AH92" s="23">
        <f t="shared" si="110"/>
        <v>0</v>
      </c>
      <c r="AI92" s="23">
        <f t="shared" si="110"/>
        <v>0</v>
      </c>
      <c r="AJ92" s="23">
        <f t="shared" ref="AJ92:AK92" si="111">SUM(AJ93:AJ97)</f>
        <v>0</v>
      </c>
      <c r="AK92" s="141">
        <f t="shared" si="111"/>
        <v>0</v>
      </c>
    </row>
    <row r="93" spans="1:40" s="24" customFormat="1" ht="15.75" hidden="1" customHeight="1" outlineLevel="1" x14ac:dyDescent="0.25">
      <c r="A93" s="120"/>
      <c r="B93" s="54"/>
      <c r="C93" s="47" t="s">
        <v>1</v>
      </c>
      <c r="D93" s="18">
        <f t="shared" si="96"/>
        <v>0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8" t="e">
        <f t="shared" si="66"/>
        <v>#REF!</v>
      </c>
      <c r="Q93" s="23"/>
      <c r="R93" s="23"/>
      <c r="S93" s="23"/>
      <c r="T93" s="23"/>
      <c r="U93" s="23"/>
      <c r="V93" s="23"/>
      <c r="W93" s="23">
        <f t="shared" si="83"/>
        <v>0</v>
      </c>
      <c r="X93" s="23">
        <f t="shared" si="84"/>
        <v>0</v>
      </c>
      <c r="Y93" s="23">
        <f t="shared" si="85"/>
        <v>0</v>
      </c>
      <c r="Z93" s="23" t="e">
        <f>#REF!-N93</f>
        <v>#REF!</v>
      </c>
      <c r="AA93" s="23" t="e">
        <f>#REF!-O93</f>
        <v>#REF!</v>
      </c>
      <c r="AB93" s="18">
        <f>SUM(AC93:AK93)</f>
        <v>0</v>
      </c>
      <c r="AC93" s="23"/>
      <c r="AD93" s="23"/>
      <c r="AE93" s="23"/>
      <c r="AF93" s="23"/>
      <c r="AG93" s="23"/>
      <c r="AH93" s="23"/>
      <c r="AI93" s="23"/>
      <c r="AJ93" s="23"/>
      <c r="AK93" s="141"/>
    </row>
    <row r="94" spans="1:40" s="24" customFormat="1" ht="15.75" hidden="1" customHeight="1" outlineLevel="1" x14ac:dyDescent="0.25">
      <c r="A94" s="120"/>
      <c r="B94" s="54"/>
      <c r="C94" s="47" t="s">
        <v>2</v>
      </c>
      <c r="D94" s="18">
        <f t="shared" si="96"/>
        <v>100000</v>
      </c>
      <c r="E94" s="23">
        <v>0</v>
      </c>
      <c r="F94" s="23">
        <v>0</v>
      </c>
      <c r="G94" s="23">
        <v>100000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18" t="e">
        <f t="shared" si="66"/>
        <v>#REF!</v>
      </c>
      <c r="Q94" s="23">
        <f t="shared" si="88"/>
        <v>0</v>
      </c>
      <c r="R94" s="23">
        <f t="shared" si="89"/>
        <v>0</v>
      </c>
      <c r="S94" s="23">
        <f t="shared" si="90"/>
        <v>0</v>
      </c>
      <c r="T94" s="23">
        <f t="shared" si="91"/>
        <v>0</v>
      </c>
      <c r="U94" s="23">
        <f t="shared" si="92"/>
        <v>0</v>
      </c>
      <c r="V94" s="23">
        <f t="shared" si="93"/>
        <v>0</v>
      </c>
      <c r="W94" s="23">
        <f t="shared" si="83"/>
        <v>0</v>
      </c>
      <c r="X94" s="23">
        <f t="shared" si="84"/>
        <v>0</v>
      </c>
      <c r="Y94" s="23">
        <f t="shared" si="85"/>
        <v>0</v>
      </c>
      <c r="Z94" s="23" t="e">
        <f>#REF!-N94</f>
        <v>#REF!</v>
      </c>
      <c r="AA94" s="23" t="e">
        <f>#REF!-O94</f>
        <v>#REF!</v>
      </c>
      <c r="AB94" s="18">
        <f>SUM(AC94:AK94)</f>
        <v>100000</v>
      </c>
      <c r="AC94" s="23">
        <v>0</v>
      </c>
      <c r="AD94" s="23">
        <v>0</v>
      </c>
      <c r="AE94" s="23">
        <v>100000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141">
        <v>0</v>
      </c>
    </row>
    <row r="95" spans="1:40" s="24" customFormat="1" ht="15.75" hidden="1" customHeight="1" outlineLevel="1" x14ac:dyDescent="0.25">
      <c r="A95" s="120"/>
      <c r="B95" s="54"/>
      <c r="C95" s="47" t="s">
        <v>3</v>
      </c>
      <c r="D95" s="18">
        <f t="shared" si="96"/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18" t="e">
        <f t="shared" si="66"/>
        <v>#REF!</v>
      </c>
      <c r="Q95" s="23">
        <f t="shared" si="88"/>
        <v>0</v>
      </c>
      <c r="R95" s="23">
        <f t="shared" si="89"/>
        <v>0</v>
      </c>
      <c r="S95" s="23">
        <f t="shared" si="90"/>
        <v>0</v>
      </c>
      <c r="T95" s="23">
        <f t="shared" si="91"/>
        <v>0</v>
      </c>
      <c r="U95" s="23">
        <f t="shared" si="92"/>
        <v>0</v>
      </c>
      <c r="V95" s="23">
        <f t="shared" si="93"/>
        <v>0</v>
      </c>
      <c r="W95" s="23">
        <f t="shared" si="83"/>
        <v>0</v>
      </c>
      <c r="X95" s="23">
        <f t="shared" si="84"/>
        <v>0</v>
      </c>
      <c r="Y95" s="23">
        <f t="shared" si="85"/>
        <v>0</v>
      </c>
      <c r="Z95" s="23" t="e">
        <f>#REF!-N95</f>
        <v>#REF!</v>
      </c>
      <c r="AA95" s="23" t="e">
        <f>#REF!-O95</f>
        <v>#REF!</v>
      </c>
      <c r="AB95" s="18">
        <f>SUM(AC95:AK95)</f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141">
        <v>0</v>
      </c>
    </row>
    <row r="96" spans="1:40" s="24" customFormat="1" ht="15.75" hidden="1" customHeight="1" outlineLevel="1" x14ac:dyDescent="0.25">
      <c r="A96" s="120"/>
      <c r="B96" s="54"/>
      <c r="C96" s="47" t="s">
        <v>4</v>
      </c>
      <c r="D96" s="18">
        <f t="shared" si="96"/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18" t="e">
        <f t="shared" si="66"/>
        <v>#REF!</v>
      </c>
      <c r="Q96" s="23">
        <f t="shared" si="88"/>
        <v>0</v>
      </c>
      <c r="R96" s="23">
        <f t="shared" si="89"/>
        <v>0</v>
      </c>
      <c r="S96" s="23">
        <f t="shared" si="90"/>
        <v>0</v>
      </c>
      <c r="T96" s="23">
        <f t="shared" si="91"/>
        <v>0</v>
      </c>
      <c r="U96" s="23">
        <f t="shared" si="92"/>
        <v>0</v>
      </c>
      <c r="V96" s="23">
        <f t="shared" si="93"/>
        <v>0</v>
      </c>
      <c r="W96" s="23">
        <f t="shared" si="83"/>
        <v>0</v>
      </c>
      <c r="X96" s="23">
        <f t="shared" si="84"/>
        <v>0</v>
      </c>
      <c r="Y96" s="23">
        <f t="shared" si="85"/>
        <v>0</v>
      </c>
      <c r="Z96" s="23" t="e">
        <f>#REF!-N96</f>
        <v>#REF!</v>
      </c>
      <c r="AA96" s="23" t="e">
        <f>#REF!-O96</f>
        <v>#REF!</v>
      </c>
      <c r="AB96" s="18">
        <f>SUM(AC96:AK96)</f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141">
        <v>0</v>
      </c>
    </row>
    <row r="97" spans="1:37" s="24" customFormat="1" ht="15.75" hidden="1" customHeight="1" outlineLevel="1" x14ac:dyDescent="0.25">
      <c r="A97" s="120"/>
      <c r="B97" s="54"/>
      <c r="C97" s="47" t="s">
        <v>5</v>
      </c>
      <c r="D97" s="18">
        <f t="shared" si="96"/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18" t="e">
        <f t="shared" si="66"/>
        <v>#REF!</v>
      </c>
      <c r="Q97" s="23">
        <f t="shared" si="88"/>
        <v>0</v>
      </c>
      <c r="R97" s="23">
        <f t="shared" si="89"/>
        <v>0</v>
      </c>
      <c r="S97" s="23">
        <f t="shared" si="90"/>
        <v>0</v>
      </c>
      <c r="T97" s="23">
        <f t="shared" si="91"/>
        <v>0</v>
      </c>
      <c r="U97" s="23">
        <f t="shared" si="92"/>
        <v>0</v>
      </c>
      <c r="V97" s="23">
        <f t="shared" si="93"/>
        <v>0</v>
      </c>
      <c r="W97" s="23">
        <f t="shared" si="83"/>
        <v>0</v>
      </c>
      <c r="X97" s="23">
        <f t="shared" si="84"/>
        <v>0</v>
      </c>
      <c r="Y97" s="23">
        <f t="shared" si="85"/>
        <v>0</v>
      </c>
      <c r="Z97" s="23" t="e">
        <f>#REF!-N97</f>
        <v>#REF!</v>
      </c>
      <c r="AA97" s="23" t="e">
        <f>#REF!-O97</f>
        <v>#REF!</v>
      </c>
      <c r="AB97" s="18">
        <f>SUM(AC97:AK97)</f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141">
        <v>0</v>
      </c>
    </row>
    <row r="98" spans="1:37" s="24" customFormat="1" ht="15.75" hidden="1" customHeight="1" outlineLevel="1" x14ac:dyDescent="0.25">
      <c r="A98" s="120" t="s">
        <v>178</v>
      </c>
      <c r="B98" s="54" t="s">
        <v>94</v>
      </c>
      <c r="C98" s="47" t="s">
        <v>0</v>
      </c>
      <c r="D98" s="18">
        <f t="shared" si="96"/>
        <v>23993.8</v>
      </c>
      <c r="E98" s="23">
        <f>SUM(E99:E103)</f>
        <v>0</v>
      </c>
      <c r="F98" s="23">
        <f t="shared" ref="F98:O98" si="112">SUM(F99:F103)</f>
        <v>0</v>
      </c>
      <c r="G98" s="23">
        <f t="shared" si="112"/>
        <v>9063.7999999999993</v>
      </c>
      <c r="H98" s="23">
        <f t="shared" si="112"/>
        <v>10000</v>
      </c>
      <c r="I98" s="23">
        <f t="shared" si="112"/>
        <v>4930</v>
      </c>
      <c r="J98" s="23">
        <f t="shared" si="112"/>
        <v>0</v>
      </c>
      <c r="K98" s="23">
        <f t="shared" si="112"/>
        <v>0</v>
      </c>
      <c r="L98" s="23">
        <f t="shared" si="112"/>
        <v>0</v>
      </c>
      <c r="M98" s="23">
        <f t="shared" si="112"/>
        <v>0</v>
      </c>
      <c r="N98" s="23">
        <f t="shared" si="112"/>
        <v>0</v>
      </c>
      <c r="O98" s="23">
        <f t="shared" si="112"/>
        <v>0</v>
      </c>
      <c r="P98" s="18" t="e">
        <f t="shared" si="66"/>
        <v>#REF!</v>
      </c>
      <c r="Q98" s="23">
        <f t="shared" ref="Q98:V98" si="113">AC98-E98</f>
        <v>0</v>
      </c>
      <c r="R98" s="23">
        <f t="shared" si="113"/>
        <v>0</v>
      </c>
      <c r="S98" s="23">
        <f t="shared" si="113"/>
        <v>0</v>
      </c>
      <c r="T98" s="23">
        <f t="shared" si="113"/>
        <v>0</v>
      </c>
      <c r="U98" s="23">
        <f t="shared" si="113"/>
        <v>0</v>
      </c>
      <c r="V98" s="23">
        <f t="shared" si="113"/>
        <v>0</v>
      </c>
      <c r="W98" s="23">
        <f t="shared" si="83"/>
        <v>0</v>
      </c>
      <c r="X98" s="23">
        <f t="shared" si="84"/>
        <v>0</v>
      </c>
      <c r="Y98" s="23">
        <f t="shared" si="85"/>
        <v>0</v>
      </c>
      <c r="Z98" s="23" t="e">
        <f>#REF!-N98</f>
        <v>#REF!</v>
      </c>
      <c r="AA98" s="23" t="e">
        <f>#REF!-O98</f>
        <v>#REF!</v>
      </c>
      <c r="AB98" s="18">
        <f>SUM(AC98:AK98)</f>
        <v>23993.8</v>
      </c>
      <c r="AC98" s="23">
        <f>SUM(AC99:AC103)</f>
        <v>0</v>
      </c>
      <c r="AD98" s="23">
        <f t="shared" ref="AD98:AI98" si="114">SUM(AD99:AD103)</f>
        <v>0</v>
      </c>
      <c r="AE98" s="23">
        <f t="shared" si="114"/>
        <v>9063.7999999999993</v>
      </c>
      <c r="AF98" s="23">
        <f t="shared" si="114"/>
        <v>10000</v>
      </c>
      <c r="AG98" s="23">
        <f t="shared" si="114"/>
        <v>4930</v>
      </c>
      <c r="AH98" s="23">
        <f t="shared" si="114"/>
        <v>0</v>
      </c>
      <c r="AI98" s="23">
        <f t="shared" si="114"/>
        <v>0</v>
      </c>
      <c r="AJ98" s="23">
        <f t="shared" ref="AJ98:AK98" si="115">SUM(AJ99:AJ103)</f>
        <v>0</v>
      </c>
      <c r="AK98" s="141">
        <f t="shared" si="115"/>
        <v>0</v>
      </c>
    </row>
    <row r="99" spans="1:37" s="24" customFormat="1" ht="15.75" hidden="1" customHeight="1" outlineLevel="1" x14ac:dyDescent="0.25">
      <c r="A99" s="120"/>
      <c r="B99" s="54"/>
      <c r="C99" s="47" t="s">
        <v>1</v>
      </c>
      <c r="D99" s="18">
        <f t="shared" si="96"/>
        <v>0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18" t="e">
        <f t="shared" si="66"/>
        <v>#REF!</v>
      </c>
      <c r="Q99" s="23"/>
      <c r="R99" s="23"/>
      <c r="S99" s="23"/>
      <c r="T99" s="23"/>
      <c r="U99" s="23"/>
      <c r="V99" s="23"/>
      <c r="W99" s="23">
        <f t="shared" si="83"/>
        <v>0</v>
      </c>
      <c r="X99" s="23">
        <f t="shared" si="84"/>
        <v>0</v>
      </c>
      <c r="Y99" s="23">
        <f t="shared" si="85"/>
        <v>0</v>
      </c>
      <c r="Z99" s="23" t="e">
        <f>#REF!-N99</f>
        <v>#REF!</v>
      </c>
      <c r="AA99" s="23" t="e">
        <f>#REF!-O99</f>
        <v>#REF!</v>
      </c>
      <c r="AB99" s="18">
        <f>SUM(AC99:AK99)</f>
        <v>0</v>
      </c>
      <c r="AC99" s="23"/>
      <c r="AD99" s="23"/>
      <c r="AE99" s="23"/>
      <c r="AF99" s="23"/>
      <c r="AG99" s="23"/>
      <c r="AH99" s="23"/>
      <c r="AI99" s="23"/>
      <c r="AJ99" s="23"/>
      <c r="AK99" s="141"/>
    </row>
    <row r="100" spans="1:37" s="24" customFormat="1" ht="15.75" hidden="1" customHeight="1" outlineLevel="1" x14ac:dyDescent="0.25">
      <c r="A100" s="120"/>
      <c r="B100" s="54"/>
      <c r="C100" s="47" t="s">
        <v>2</v>
      </c>
      <c r="D100" s="18">
        <f t="shared" si="96"/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18" t="e">
        <f t="shared" si="66"/>
        <v>#REF!</v>
      </c>
      <c r="Q100" s="23">
        <f t="shared" ref="Q100:V104" si="116">AC100-E100</f>
        <v>0</v>
      </c>
      <c r="R100" s="23">
        <f t="shared" si="116"/>
        <v>0</v>
      </c>
      <c r="S100" s="23">
        <f t="shared" si="116"/>
        <v>0</v>
      </c>
      <c r="T100" s="23">
        <f t="shared" si="116"/>
        <v>0</v>
      </c>
      <c r="U100" s="23">
        <f t="shared" si="116"/>
        <v>0</v>
      </c>
      <c r="V100" s="23">
        <f t="shared" si="116"/>
        <v>0</v>
      </c>
      <c r="W100" s="23">
        <f t="shared" si="83"/>
        <v>0</v>
      </c>
      <c r="X100" s="23">
        <f t="shared" si="84"/>
        <v>0</v>
      </c>
      <c r="Y100" s="23">
        <f t="shared" si="85"/>
        <v>0</v>
      </c>
      <c r="Z100" s="23" t="e">
        <f>#REF!-N100</f>
        <v>#REF!</v>
      </c>
      <c r="AA100" s="23" t="e">
        <f>#REF!-O100</f>
        <v>#REF!</v>
      </c>
      <c r="AB100" s="18">
        <f>SUM(AC100:AK100)</f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141">
        <v>0</v>
      </c>
    </row>
    <row r="101" spans="1:37" s="24" customFormat="1" ht="15.75" hidden="1" customHeight="1" outlineLevel="1" x14ac:dyDescent="0.25">
      <c r="A101" s="120"/>
      <c r="B101" s="54"/>
      <c r="C101" s="47" t="s">
        <v>3</v>
      </c>
      <c r="D101" s="18">
        <f t="shared" si="96"/>
        <v>23993.8</v>
      </c>
      <c r="E101" s="23">
        <v>0</v>
      </c>
      <c r="F101" s="23">
        <v>0</v>
      </c>
      <c r="G101" s="23">
        <v>9063.7999999999993</v>
      </c>
      <c r="H101" s="23">
        <v>10000</v>
      </c>
      <c r="I101" s="23">
        <v>4930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18" t="e">
        <f t="shared" si="66"/>
        <v>#REF!</v>
      </c>
      <c r="Q101" s="23">
        <f t="shared" si="116"/>
        <v>0</v>
      </c>
      <c r="R101" s="23">
        <f t="shared" si="116"/>
        <v>0</v>
      </c>
      <c r="S101" s="23">
        <f t="shared" si="116"/>
        <v>0</v>
      </c>
      <c r="T101" s="23">
        <f t="shared" si="116"/>
        <v>0</v>
      </c>
      <c r="U101" s="23">
        <f t="shared" si="116"/>
        <v>0</v>
      </c>
      <c r="V101" s="23">
        <f t="shared" si="116"/>
        <v>0</v>
      </c>
      <c r="W101" s="23">
        <f t="shared" si="83"/>
        <v>0</v>
      </c>
      <c r="X101" s="23">
        <f t="shared" si="84"/>
        <v>0</v>
      </c>
      <c r="Y101" s="23">
        <f t="shared" si="85"/>
        <v>0</v>
      </c>
      <c r="Z101" s="23" t="e">
        <f>#REF!-N101</f>
        <v>#REF!</v>
      </c>
      <c r="AA101" s="23" t="e">
        <f>#REF!-O101</f>
        <v>#REF!</v>
      </c>
      <c r="AB101" s="18">
        <f>SUM(AC101:AK101)</f>
        <v>23993.8</v>
      </c>
      <c r="AC101" s="23">
        <v>0</v>
      </c>
      <c r="AD101" s="23">
        <v>0</v>
      </c>
      <c r="AE101" s="23">
        <v>9063.7999999999993</v>
      </c>
      <c r="AF101" s="23">
        <v>10000</v>
      </c>
      <c r="AG101" s="23">
        <v>4930</v>
      </c>
      <c r="AH101" s="23">
        <v>0</v>
      </c>
      <c r="AI101" s="23">
        <v>0</v>
      </c>
      <c r="AJ101" s="23">
        <v>0</v>
      </c>
      <c r="AK101" s="141">
        <v>0</v>
      </c>
    </row>
    <row r="102" spans="1:37" s="24" customFormat="1" ht="15.75" hidden="1" customHeight="1" outlineLevel="1" x14ac:dyDescent="0.25">
      <c r="A102" s="120"/>
      <c r="B102" s="54"/>
      <c r="C102" s="47" t="s">
        <v>4</v>
      </c>
      <c r="D102" s="18">
        <f t="shared" si="96"/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18" t="e">
        <f t="shared" si="66"/>
        <v>#REF!</v>
      </c>
      <c r="Q102" s="23">
        <f t="shared" si="116"/>
        <v>0</v>
      </c>
      <c r="R102" s="23">
        <f t="shared" si="116"/>
        <v>0</v>
      </c>
      <c r="S102" s="23">
        <f t="shared" si="116"/>
        <v>0</v>
      </c>
      <c r="T102" s="23">
        <f t="shared" si="116"/>
        <v>0</v>
      </c>
      <c r="U102" s="23">
        <f t="shared" si="116"/>
        <v>0</v>
      </c>
      <c r="V102" s="23">
        <f t="shared" si="116"/>
        <v>0</v>
      </c>
      <c r="W102" s="23">
        <f t="shared" si="83"/>
        <v>0</v>
      </c>
      <c r="X102" s="23">
        <f t="shared" si="84"/>
        <v>0</v>
      </c>
      <c r="Y102" s="23">
        <f t="shared" si="85"/>
        <v>0</v>
      </c>
      <c r="Z102" s="23" t="e">
        <f>#REF!-N102</f>
        <v>#REF!</v>
      </c>
      <c r="AA102" s="23" t="e">
        <f>#REF!-O102</f>
        <v>#REF!</v>
      </c>
      <c r="AB102" s="18">
        <f>SUM(AC102:AK102)</f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141">
        <v>0</v>
      </c>
    </row>
    <row r="103" spans="1:37" s="24" customFormat="1" ht="15.75" hidden="1" customHeight="1" outlineLevel="1" x14ac:dyDescent="0.25">
      <c r="A103" s="120"/>
      <c r="B103" s="54"/>
      <c r="C103" s="47" t="s">
        <v>5</v>
      </c>
      <c r="D103" s="18">
        <f t="shared" si="96"/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18" t="e">
        <f t="shared" si="66"/>
        <v>#REF!</v>
      </c>
      <c r="Q103" s="23">
        <f t="shared" si="116"/>
        <v>0</v>
      </c>
      <c r="R103" s="23">
        <f t="shared" si="116"/>
        <v>0</v>
      </c>
      <c r="S103" s="23">
        <f t="shared" si="116"/>
        <v>0</v>
      </c>
      <c r="T103" s="23">
        <f t="shared" si="116"/>
        <v>0</v>
      </c>
      <c r="U103" s="23">
        <f t="shared" si="116"/>
        <v>0</v>
      </c>
      <c r="V103" s="23">
        <f t="shared" si="116"/>
        <v>0</v>
      </c>
      <c r="W103" s="23">
        <f t="shared" si="83"/>
        <v>0</v>
      </c>
      <c r="X103" s="23">
        <f t="shared" si="84"/>
        <v>0</v>
      </c>
      <c r="Y103" s="23">
        <f t="shared" si="85"/>
        <v>0</v>
      </c>
      <c r="Z103" s="23" t="e">
        <f>#REF!-N103</f>
        <v>#REF!</v>
      </c>
      <c r="AA103" s="23" t="e">
        <f>#REF!-O103</f>
        <v>#REF!</v>
      </c>
      <c r="AB103" s="18">
        <f>SUM(AC103:AK103)</f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141">
        <v>0</v>
      </c>
    </row>
    <row r="104" spans="1:37" s="24" customFormat="1" ht="15.75" hidden="1" customHeight="1" outlineLevel="1" x14ac:dyDescent="0.25">
      <c r="A104" s="120" t="s">
        <v>179</v>
      </c>
      <c r="B104" s="54" t="s">
        <v>94</v>
      </c>
      <c r="C104" s="47" t="s">
        <v>0</v>
      </c>
      <c r="D104" s="18">
        <f t="shared" si="96"/>
        <v>35229</v>
      </c>
      <c r="E104" s="23">
        <f>SUM(E105:E109)</f>
        <v>0</v>
      </c>
      <c r="F104" s="23">
        <f t="shared" ref="F104:O104" si="117">SUM(F105:F109)</f>
        <v>0</v>
      </c>
      <c r="G104" s="23">
        <f t="shared" si="117"/>
        <v>0</v>
      </c>
      <c r="H104" s="23">
        <f t="shared" si="117"/>
        <v>4351</v>
      </c>
      <c r="I104" s="23">
        <f t="shared" si="117"/>
        <v>30878</v>
      </c>
      <c r="J104" s="23">
        <f t="shared" si="117"/>
        <v>0</v>
      </c>
      <c r="K104" s="23">
        <f t="shared" si="117"/>
        <v>0</v>
      </c>
      <c r="L104" s="23">
        <f t="shared" si="117"/>
        <v>0</v>
      </c>
      <c r="M104" s="23">
        <f t="shared" si="117"/>
        <v>0</v>
      </c>
      <c r="N104" s="23">
        <f t="shared" si="117"/>
        <v>0</v>
      </c>
      <c r="O104" s="23">
        <f t="shared" si="117"/>
        <v>0</v>
      </c>
      <c r="P104" s="18" t="e">
        <f t="shared" si="66"/>
        <v>#REF!</v>
      </c>
      <c r="Q104" s="23">
        <f t="shared" si="116"/>
        <v>0</v>
      </c>
      <c r="R104" s="23">
        <f t="shared" si="116"/>
        <v>0</v>
      </c>
      <c r="S104" s="23">
        <f t="shared" si="116"/>
        <v>0</v>
      </c>
      <c r="T104" s="23">
        <f t="shared" si="116"/>
        <v>0</v>
      </c>
      <c r="U104" s="23">
        <f t="shared" si="116"/>
        <v>0</v>
      </c>
      <c r="V104" s="23">
        <f t="shared" si="116"/>
        <v>0</v>
      </c>
      <c r="W104" s="23">
        <f t="shared" si="83"/>
        <v>0</v>
      </c>
      <c r="X104" s="23">
        <f t="shared" si="84"/>
        <v>0</v>
      </c>
      <c r="Y104" s="23">
        <f t="shared" si="85"/>
        <v>0</v>
      </c>
      <c r="Z104" s="23" t="e">
        <f>#REF!-N104</f>
        <v>#REF!</v>
      </c>
      <c r="AA104" s="23" t="e">
        <f>#REF!-O104</f>
        <v>#REF!</v>
      </c>
      <c r="AB104" s="18">
        <f>SUM(AC104:AK104)</f>
        <v>35229</v>
      </c>
      <c r="AC104" s="23">
        <f>SUM(AC105:AC109)</f>
        <v>0</v>
      </c>
      <c r="AD104" s="23">
        <f t="shared" ref="AD104:AI104" si="118">SUM(AD105:AD109)</f>
        <v>0</v>
      </c>
      <c r="AE104" s="23">
        <f t="shared" si="118"/>
        <v>0</v>
      </c>
      <c r="AF104" s="23">
        <f t="shared" si="118"/>
        <v>4351</v>
      </c>
      <c r="AG104" s="23">
        <f t="shared" si="118"/>
        <v>30878</v>
      </c>
      <c r="AH104" s="23">
        <f t="shared" si="118"/>
        <v>0</v>
      </c>
      <c r="AI104" s="23">
        <f t="shared" si="118"/>
        <v>0</v>
      </c>
      <c r="AJ104" s="23">
        <f t="shared" ref="AJ104:AK104" si="119">SUM(AJ105:AJ109)</f>
        <v>0</v>
      </c>
      <c r="AK104" s="141">
        <f t="shared" si="119"/>
        <v>0</v>
      </c>
    </row>
    <row r="105" spans="1:37" s="24" customFormat="1" ht="15.75" hidden="1" customHeight="1" outlineLevel="1" x14ac:dyDescent="0.25">
      <c r="A105" s="120"/>
      <c r="B105" s="54"/>
      <c r="C105" s="47" t="s">
        <v>1</v>
      </c>
      <c r="D105" s="18">
        <f t="shared" si="96"/>
        <v>0</v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18" t="e">
        <f t="shared" si="66"/>
        <v>#REF!</v>
      </c>
      <c r="Q105" s="23"/>
      <c r="R105" s="23"/>
      <c r="S105" s="23"/>
      <c r="T105" s="23"/>
      <c r="U105" s="23"/>
      <c r="V105" s="23"/>
      <c r="W105" s="23">
        <f t="shared" si="83"/>
        <v>0</v>
      </c>
      <c r="X105" s="23">
        <f t="shared" si="84"/>
        <v>0</v>
      </c>
      <c r="Y105" s="23">
        <f t="shared" si="85"/>
        <v>0</v>
      </c>
      <c r="Z105" s="23" t="e">
        <f>#REF!-N105</f>
        <v>#REF!</v>
      </c>
      <c r="AA105" s="23" t="e">
        <f>#REF!-O105</f>
        <v>#REF!</v>
      </c>
      <c r="AB105" s="18">
        <f>SUM(AC105:AK105)</f>
        <v>0</v>
      </c>
      <c r="AC105" s="23"/>
      <c r="AD105" s="23"/>
      <c r="AE105" s="23"/>
      <c r="AF105" s="23"/>
      <c r="AG105" s="23"/>
      <c r="AH105" s="23"/>
      <c r="AI105" s="23"/>
      <c r="AJ105" s="23"/>
      <c r="AK105" s="141"/>
    </row>
    <row r="106" spans="1:37" s="24" customFormat="1" ht="15.75" hidden="1" customHeight="1" outlineLevel="1" x14ac:dyDescent="0.25">
      <c r="A106" s="120"/>
      <c r="B106" s="54"/>
      <c r="C106" s="47" t="s">
        <v>2</v>
      </c>
      <c r="D106" s="18">
        <f t="shared" si="96"/>
        <v>0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18" t="e">
        <f t="shared" si="66"/>
        <v>#REF!</v>
      </c>
      <c r="Q106" s="23">
        <f t="shared" ref="Q106:Q110" si="120">AC106-E106</f>
        <v>0</v>
      </c>
      <c r="R106" s="23">
        <f t="shared" ref="R106:R110" si="121">AD106-F106</f>
        <v>0</v>
      </c>
      <c r="S106" s="23">
        <f t="shared" ref="S106:S110" si="122">AE106-G106</f>
        <v>0</v>
      </c>
      <c r="T106" s="23">
        <f t="shared" ref="T106:T110" si="123">AF106-H106</f>
        <v>0</v>
      </c>
      <c r="U106" s="23">
        <f t="shared" ref="U106:U110" si="124">AG106-I106</f>
        <v>0</v>
      </c>
      <c r="V106" s="23">
        <f t="shared" ref="V106:V110" si="125">AH106-J106</f>
        <v>0</v>
      </c>
      <c r="W106" s="23">
        <f t="shared" si="83"/>
        <v>0</v>
      </c>
      <c r="X106" s="23">
        <f t="shared" si="84"/>
        <v>0</v>
      </c>
      <c r="Y106" s="23">
        <f t="shared" si="85"/>
        <v>0</v>
      </c>
      <c r="Z106" s="23" t="e">
        <f>#REF!-N106</f>
        <v>#REF!</v>
      </c>
      <c r="AA106" s="23" t="e">
        <f>#REF!-O106</f>
        <v>#REF!</v>
      </c>
      <c r="AB106" s="18">
        <f>SUM(AC106:AK106)</f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141">
        <v>0</v>
      </c>
    </row>
    <row r="107" spans="1:37" s="24" customFormat="1" ht="15.75" hidden="1" customHeight="1" outlineLevel="1" x14ac:dyDescent="0.25">
      <c r="A107" s="120"/>
      <c r="B107" s="54"/>
      <c r="C107" s="47" t="s">
        <v>3</v>
      </c>
      <c r="D107" s="18">
        <f t="shared" si="96"/>
        <v>33467.599999999999</v>
      </c>
      <c r="E107" s="23">
        <v>0</v>
      </c>
      <c r="F107" s="23">
        <v>0</v>
      </c>
      <c r="G107" s="23">
        <v>0</v>
      </c>
      <c r="H107" s="23">
        <v>4133.5</v>
      </c>
      <c r="I107" s="23">
        <v>29334.1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18" t="e">
        <f t="shared" si="66"/>
        <v>#REF!</v>
      </c>
      <c r="Q107" s="23">
        <f t="shared" si="120"/>
        <v>0</v>
      </c>
      <c r="R107" s="23">
        <f t="shared" si="121"/>
        <v>0</v>
      </c>
      <c r="S107" s="23">
        <f t="shared" si="122"/>
        <v>0</v>
      </c>
      <c r="T107" s="23">
        <f t="shared" si="123"/>
        <v>0</v>
      </c>
      <c r="U107" s="23">
        <f t="shared" si="124"/>
        <v>0</v>
      </c>
      <c r="V107" s="23">
        <f t="shared" si="125"/>
        <v>0</v>
      </c>
      <c r="W107" s="23">
        <f t="shared" si="83"/>
        <v>0</v>
      </c>
      <c r="X107" s="23">
        <f t="shared" si="84"/>
        <v>0</v>
      </c>
      <c r="Y107" s="23">
        <f t="shared" si="85"/>
        <v>0</v>
      </c>
      <c r="Z107" s="23" t="e">
        <f>#REF!-N107</f>
        <v>#REF!</v>
      </c>
      <c r="AA107" s="23" t="e">
        <f>#REF!-O107</f>
        <v>#REF!</v>
      </c>
      <c r="AB107" s="18">
        <f>SUM(AC107:AK107)</f>
        <v>33467.599999999999</v>
      </c>
      <c r="AC107" s="23">
        <v>0</v>
      </c>
      <c r="AD107" s="23">
        <v>0</v>
      </c>
      <c r="AE107" s="23">
        <v>0</v>
      </c>
      <c r="AF107" s="23">
        <v>4133.5</v>
      </c>
      <c r="AG107" s="23">
        <v>29334.1</v>
      </c>
      <c r="AH107" s="23">
        <v>0</v>
      </c>
      <c r="AI107" s="23">
        <v>0</v>
      </c>
      <c r="AJ107" s="23">
        <v>0</v>
      </c>
      <c r="AK107" s="141">
        <v>0</v>
      </c>
    </row>
    <row r="108" spans="1:37" s="24" customFormat="1" ht="15.75" hidden="1" customHeight="1" outlineLevel="1" x14ac:dyDescent="0.25">
      <c r="A108" s="120"/>
      <c r="B108" s="54"/>
      <c r="C108" s="47" t="s">
        <v>4</v>
      </c>
      <c r="D108" s="18">
        <f t="shared" si="96"/>
        <v>1761.4</v>
      </c>
      <c r="E108" s="23">
        <v>0</v>
      </c>
      <c r="F108" s="23">
        <v>0</v>
      </c>
      <c r="G108" s="23">
        <v>0</v>
      </c>
      <c r="H108" s="23">
        <v>217.5</v>
      </c>
      <c r="I108" s="23">
        <v>1543.9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18" t="e">
        <f t="shared" si="66"/>
        <v>#REF!</v>
      </c>
      <c r="Q108" s="23">
        <f t="shared" si="120"/>
        <v>0</v>
      </c>
      <c r="R108" s="23">
        <f t="shared" si="121"/>
        <v>0</v>
      </c>
      <c r="S108" s="23">
        <f t="shared" si="122"/>
        <v>0</v>
      </c>
      <c r="T108" s="23">
        <f t="shared" si="123"/>
        <v>0</v>
      </c>
      <c r="U108" s="23">
        <f t="shared" si="124"/>
        <v>0</v>
      </c>
      <c r="V108" s="23">
        <f t="shared" si="125"/>
        <v>0</v>
      </c>
      <c r="W108" s="23">
        <f t="shared" si="83"/>
        <v>0</v>
      </c>
      <c r="X108" s="23">
        <f t="shared" si="84"/>
        <v>0</v>
      </c>
      <c r="Y108" s="23">
        <f t="shared" si="85"/>
        <v>0</v>
      </c>
      <c r="Z108" s="23" t="e">
        <f>#REF!-N108</f>
        <v>#REF!</v>
      </c>
      <c r="AA108" s="23" t="e">
        <f>#REF!-O108</f>
        <v>#REF!</v>
      </c>
      <c r="AB108" s="18">
        <f>SUM(AC108:AK108)</f>
        <v>1761.4</v>
      </c>
      <c r="AC108" s="23">
        <v>0</v>
      </c>
      <c r="AD108" s="23">
        <v>0</v>
      </c>
      <c r="AE108" s="23">
        <v>0</v>
      </c>
      <c r="AF108" s="23">
        <v>217.5</v>
      </c>
      <c r="AG108" s="23">
        <v>1543.9</v>
      </c>
      <c r="AH108" s="23">
        <v>0</v>
      </c>
      <c r="AI108" s="23">
        <v>0</v>
      </c>
      <c r="AJ108" s="23">
        <v>0</v>
      </c>
      <c r="AK108" s="141">
        <v>0</v>
      </c>
    </row>
    <row r="109" spans="1:37" s="24" customFormat="1" ht="15.75" hidden="1" customHeight="1" outlineLevel="1" x14ac:dyDescent="0.25">
      <c r="A109" s="120"/>
      <c r="B109" s="54"/>
      <c r="C109" s="47" t="s">
        <v>5</v>
      </c>
      <c r="D109" s="18">
        <f t="shared" si="96"/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18" t="e">
        <f t="shared" si="66"/>
        <v>#REF!</v>
      </c>
      <c r="Q109" s="23">
        <f t="shared" si="120"/>
        <v>0</v>
      </c>
      <c r="R109" s="23">
        <f t="shared" si="121"/>
        <v>0</v>
      </c>
      <c r="S109" s="23">
        <f t="shared" si="122"/>
        <v>0</v>
      </c>
      <c r="T109" s="23">
        <f t="shared" si="123"/>
        <v>0</v>
      </c>
      <c r="U109" s="23">
        <f t="shared" si="124"/>
        <v>0</v>
      </c>
      <c r="V109" s="23">
        <f t="shared" si="125"/>
        <v>0</v>
      </c>
      <c r="W109" s="23">
        <f t="shared" si="83"/>
        <v>0</v>
      </c>
      <c r="X109" s="23">
        <f t="shared" si="84"/>
        <v>0</v>
      </c>
      <c r="Y109" s="23">
        <f t="shared" si="85"/>
        <v>0</v>
      </c>
      <c r="Z109" s="23" t="e">
        <f>#REF!-N109</f>
        <v>#REF!</v>
      </c>
      <c r="AA109" s="23" t="e">
        <f>#REF!-O109</f>
        <v>#REF!</v>
      </c>
      <c r="AB109" s="18">
        <f>SUM(AC109:AK109)</f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141">
        <v>0</v>
      </c>
    </row>
    <row r="110" spans="1:37" s="24" customFormat="1" ht="15.75" customHeight="1" outlineLevel="1" x14ac:dyDescent="0.25">
      <c r="A110" s="120" t="s">
        <v>197</v>
      </c>
      <c r="B110" s="54" t="s">
        <v>94</v>
      </c>
      <c r="C110" s="47" t="s">
        <v>0</v>
      </c>
      <c r="D110" s="18">
        <f t="shared" si="96"/>
        <v>284040.5</v>
      </c>
      <c r="E110" s="23">
        <f>SUM(E111:E115)</f>
        <v>0</v>
      </c>
      <c r="F110" s="23">
        <f t="shared" ref="F110:O110" si="126">SUM(F111:F115)</f>
        <v>0</v>
      </c>
      <c r="G110" s="23">
        <f t="shared" si="126"/>
        <v>0</v>
      </c>
      <c r="H110" s="23">
        <f t="shared" si="126"/>
        <v>0</v>
      </c>
      <c r="I110" s="23">
        <f t="shared" si="126"/>
        <v>149472.6</v>
      </c>
      <c r="J110" s="23">
        <f t="shared" si="126"/>
        <v>134567.9</v>
      </c>
      <c r="K110" s="23">
        <f t="shared" si="126"/>
        <v>0</v>
      </c>
      <c r="L110" s="23">
        <f t="shared" si="126"/>
        <v>0</v>
      </c>
      <c r="M110" s="23">
        <f t="shared" si="126"/>
        <v>0</v>
      </c>
      <c r="N110" s="23">
        <f t="shared" si="126"/>
        <v>0</v>
      </c>
      <c r="O110" s="23">
        <f t="shared" si="126"/>
        <v>0</v>
      </c>
      <c r="P110" s="18" t="e">
        <f t="shared" si="66"/>
        <v>#REF!</v>
      </c>
      <c r="Q110" s="23">
        <f t="shared" si="120"/>
        <v>0</v>
      </c>
      <c r="R110" s="23">
        <f t="shared" si="121"/>
        <v>0</v>
      </c>
      <c r="S110" s="23">
        <f t="shared" si="122"/>
        <v>0</v>
      </c>
      <c r="T110" s="23">
        <f t="shared" si="123"/>
        <v>0</v>
      </c>
      <c r="U110" s="23">
        <f t="shared" si="124"/>
        <v>2.0339999988209456E-2</v>
      </c>
      <c r="V110" s="23">
        <f t="shared" si="125"/>
        <v>0</v>
      </c>
      <c r="W110" s="23">
        <f t="shared" si="83"/>
        <v>0</v>
      </c>
      <c r="X110" s="23">
        <f t="shared" si="84"/>
        <v>0</v>
      </c>
      <c r="Y110" s="23">
        <f t="shared" si="85"/>
        <v>0</v>
      </c>
      <c r="Z110" s="23" t="e">
        <f>#REF!-N110</f>
        <v>#REF!</v>
      </c>
      <c r="AA110" s="23" t="e">
        <f>#REF!-O110</f>
        <v>#REF!</v>
      </c>
      <c r="AB110" s="18">
        <f>SUM(AC110:AK110)</f>
        <v>284040.52033999999</v>
      </c>
      <c r="AC110" s="23">
        <f>SUM(AC111:AC115)</f>
        <v>0</v>
      </c>
      <c r="AD110" s="23">
        <f t="shared" ref="AD110:AI110" si="127">SUM(AD111:AD115)</f>
        <v>0</v>
      </c>
      <c r="AE110" s="23">
        <f t="shared" si="127"/>
        <v>0</v>
      </c>
      <c r="AF110" s="23">
        <f t="shared" si="127"/>
        <v>0</v>
      </c>
      <c r="AG110" s="23">
        <f t="shared" si="127"/>
        <v>149472.62033999999</v>
      </c>
      <c r="AH110" s="23">
        <f t="shared" si="127"/>
        <v>134567.9</v>
      </c>
      <c r="AI110" s="23">
        <f t="shared" si="127"/>
        <v>0</v>
      </c>
      <c r="AJ110" s="23">
        <f t="shared" ref="AJ110:AK110" si="128">SUM(AJ111:AJ115)</f>
        <v>0</v>
      </c>
      <c r="AK110" s="141">
        <f t="shared" si="128"/>
        <v>0</v>
      </c>
    </row>
    <row r="111" spans="1:37" s="24" customFormat="1" ht="15.75" customHeight="1" outlineLevel="1" x14ac:dyDescent="0.25">
      <c r="A111" s="120"/>
      <c r="B111" s="54"/>
      <c r="C111" s="47" t="s">
        <v>1</v>
      </c>
      <c r="D111" s="18">
        <f t="shared" si="96"/>
        <v>0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18" t="e">
        <f t="shared" si="66"/>
        <v>#REF!</v>
      </c>
      <c r="Q111" s="23"/>
      <c r="R111" s="23"/>
      <c r="S111" s="23"/>
      <c r="T111" s="23"/>
      <c r="U111" s="23"/>
      <c r="V111" s="23"/>
      <c r="W111" s="23">
        <f t="shared" si="83"/>
        <v>0</v>
      </c>
      <c r="X111" s="23">
        <f t="shared" si="84"/>
        <v>0</v>
      </c>
      <c r="Y111" s="23">
        <f t="shared" si="85"/>
        <v>0</v>
      </c>
      <c r="Z111" s="23" t="e">
        <f>#REF!-N111</f>
        <v>#REF!</v>
      </c>
      <c r="AA111" s="23" t="e">
        <f>#REF!-O111</f>
        <v>#REF!</v>
      </c>
      <c r="AB111" s="18">
        <f>SUM(AC111:AK111)</f>
        <v>0</v>
      </c>
      <c r="AC111" s="23"/>
      <c r="AD111" s="23"/>
      <c r="AE111" s="23"/>
      <c r="AF111" s="23"/>
      <c r="AG111" s="23"/>
      <c r="AH111" s="23"/>
      <c r="AI111" s="23"/>
      <c r="AJ111" s="23"/>
      <c r="AK111" s="141"/>
    </row>
    <row r="112" spans="1:37" s="24" customFormat="1" ht="15.75" customHeight="1" outlineLevel="1" x14ac:dyDescent="0.25">
      <c r="A112" s="120"/>
      <c r="B112" s="54"/>
      <c r="C112" s="47" t="s">
        <v>2</v>
      </c>
      <c r="D112" s="18">
        <f t="shared" si="96"/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18" t="e">
        <f t="shared" si="66"/>
        <v>#REF!</v>
      </c>
      <c r="Q112" s="23">
        <f t="shared" ref="Q112:Q145" si="129">AC112-E112</f>
        <v>0</v>
      </c>
      <c r="R112" s="23">
        <f t="shared" ref="R112:R145" si="130">AD112-F112</f>
        <v>0</v>
      </c>
      <c r="S112" s="23">
        <f t="shared" ref="S112:S145" si="131">AE112-G112</f>
        <v>0</v>
      </c>
      <c r="T112" s="23">
        <f t="shared" ref="T112:T145" si="132">AF112-H112</f>
        <v>0</v>
      </c>
      <c r="U112" s="23">
        <f t="shared" ref="U112:U145" si="133">AG112-I112</f>
        <v>0</v>
      </c>
      <c r="V112" s="23">
        <f t="shared" ref="V112:V145" si="134">AH112-J112</f>
        <v>0</v>
      </c>
      <c r="W112" s="23">
        <f t="shared" si="83"/>
        <v>0</v>
      </c>
      <c r="X112" s="23">
        <f t="shared" si="84"/>
        <v>0</v>
      </c>
      <c r="Y112" s="23">
        <f t="shared" si="85"/>
        <v>0</v>
      </c>
      <c r="Z112" s="23" t="e">
        <f>#REF!-N112</f>
        <v>#REF!</v>
      </c>
      <c r="AA112" s="23" t="e">
        <f>#REF!-O112</f>
        <v>#REF!</v>
      </c>
      <c r="AB112" s="18">
        <f>SUM(AC112:AK112)</f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141">
        <v>0</v>
      </c>
    </row>
    <row r="113" spans="1:37" s="24" customFormat="1" ht="15.75" customHeight="1" outlineLevel="1" x14ac:dyDescent="0.25">
      <c r="A113" s="120"/>
      <c r="B113" s="54"/>
      <c r="C113" s="47" t="s">
        <v>3</v>
      </c>
      <c r="D113" s="18">
        <f t="shared" si="96"/>
        <v>221487.1</v>
      </c>
      <c r="E113" s="23">
        <v>0</v>
      </c>
      <c r="F113" s="23">
        <v>0</v>
      </c>
      <c r="G113" s="23">
        <v>0</v>
      </c>
      <c r="H113" s="23">
        <v>0</v>
      </c>
      <c r="I113" s="23">
        <f>140800+1632.6</f>
        <v>142432.6</v>
      </c>
      <c r="J113" s="23">
        <v>79054.5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18" t="e">
        <f t="shared" si="66"/>
        <v>#REF!</v>
      </c>
      <c r="Q113" s="23">
        <f t="shared" si="129"/>
        <v>0</v>
      </c>
      <c r="R113" s="23">
        <f t="shared" si="130"/>
        <v>0</v>
      </c>
      <c r="S113" s="23">
        <f t="shared" si="131"/>
        <v>0</v>
      </c>
      <c r="T113" s="23">
        <f t="shared" si="132"/>
        <v>0</v>
      </c>
      <c r="U113" s="23">
        <f t="shared" si="133"/>
        <v>2.0339999988209456E-2</v>
      </c>
      <c r="V113" s="23">
        <f t="shared" si="134"/>
        <v>0</v>
      </c>
      <c r="W113" s="23">
        <f t="shared" si="83"/>
        <v>0</v>
      </c>
      <c r="X113" s="23">
        <f t="shared" si="84"/>
        <v>0</v>
      </c>
      <c r="Y113" s="23">
        <f t="shared" si="85"/>
        <v>0</v>
      </c>
      <c r="Z113" s="23" t="e">
        <f>#REF!-N113</f>
        <v>#REF!</v>
      </c>
      <c r="AA113" s="23" t="e">
        <f>#REF!-O113</f>
        <v>#REF!</v>
      </c>
      <c r="AB113" s="18">
        <f>SUM(AC113:AK113)</f>
        <v>221487.12033999999</v>
      </c>
      <c r="AC113" s="23">
        <v>0</v>
      </c>
      <c r="AD113" s="23">
        <v>0</v>
      </c>
      <c r="AE113" s="23">
        <v>0</v>
      </c>
      <c r="AF113" s="23">
        <v>0</v>
      </c>
      <c r="AG113" s="23">
        <v>142432.62033999999</v>
      </c>
      <c r="AH113" s="23">
        <v>79054.5</v>
      </c>
      <c r="AI113" s="23">
        <v>0</v>
      </c>
      <c r="AJ113" s="23">
        <v>0</v>
      </c>
      <c r="AK113" s="141">
        <v>0</v>
      </c>
    </row>
    <row r="114" spans="1:37" s="24" customFormat="1" ht="15.75" customHeight="1" outlineLevel="1" x14ac:dyDescent="0.25">
      <c r="A114" s="120"/>
      <c r="B114" s="54"/>
      <c r="C114" s="47" t="s">
        <v>4</v>
      </c>
      <c r="D114" s="18">
        <f t="shared" si="96"/>
        <v>62553.4</v>
      </c>
      <c r="E114" s="23">
        <v>0</v>
      </c>
      <c r="F114" s="23">
        <v>0</v>
      </c>
      <c r="G114" s="23">
        <v>0</v>
      </c>
      <c r="H114" s="23">
        <v>0</v>
      </c>
      <c r="I114" s="23">
        <v>7040</v>
      </c>
      <c r="J114" s="23">
        <v>55513.4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18" t="e">
        <f t="shared" ref="P114" si="135">SUM(Q114:AA114)</f>
        <v>#REF!</v>
      </c>
      <c r="Q114" s="23">
        <f t="shared" si="129"/>
        <v>0</v>
      </c>
      <c r="R114" s="23">
        <f t="shared" si="130"/>
        <v>0</v>
      </c>
      <c r="S114" s="23">
        <f t="shared" si="131"/>
        <v>0</v>
      </c>
      <c r="T114" s="23">
        <f t="shared" si="132"/>
        <v>0</v>
      </c>
      <c r="U114" s="23">
        <f t="shared" si="133"/>
        <v>0</v>
      </c>
      <c r="V114" s="23">
        <f t="shared" si="134"/>
        <v>0</v>
      </c>
      <c r="W114" s="23">
        <f t="shared" si="83"/>
        <v>0</v>
      </c>
      <c r="X114" s="23">
        <f t="shared" si="84"/>
        <v>0</v>
      </c>
      <c r="Y114" s="23">
        <f t="shared" si="85"/>
        <v>0</v>
      </c>
      <c r="Z114" s="23" t="e">
        <f>#REF!-N114</f>
        <v>#REF!</v>
      </c>
      <c r="AA114" s="23" t="e">
        <f>#REF!-O114</f>
        <v>#REF!</v>
      </c>
      <c r="AB114" s="18">
        <f>SUM(AC114:AK114)</f>
        <v>62553.4</v>
      </c>
      <c r="AC114" s="23">
        <v>0</v>
      </c>
      <c r="AD114" s="23">
        <v>0</v>
      </c>
      <c r="AE114" s="23">
        <v>0</v>
      </c>
      <c r="AF114" s="23">
        <v>0</v>
      </c>
      <c r="AG114" s="23">
        <v>7040</v>
      </c>
      <c r="AH114" s="23">
        <v>55513.4</v>
      </c>
      <c r="AI114" s="23">
        <v>0</v>
      </c>
      <c r="AJ114" s="23">
        <v>0</v>
      </c>
      <c r="AK114" s="141">
        <v>0</v>
      </c>
    </row>
    <row r="115" spans="1:37" s="24" customFormat="1" ht="15.75" hidden="1" customHeight="1" outlineLevel="1" x14ac:dyDescent="0.25">
      <c r="A115" s="120"/>
      <c r="B115" s="54"/>
      <c r="C115" s="47" t="s">
        <v>5</v>
      </c>
      <c r="D115" s="18">
        <f t="shared" si="96"/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18" t="e">
        <f t="shared" ref="P115:P215" si="136">SUM(Q115:AA115)</f>
        <v>#REF!</v>
      </c>
      <c r="Q115" s="23">
        <f t="shared" si="129"/>
        <v>0</v>
      </c>
      <c r="R115" s="23">
        <f t="shared" si="130"/>
        <v>0</v>
      </c>
      <c r="S115" s="23">
        <f t="shared" si="131"/>
        <v>0</v>
      </c>
      <c r="T115" s="23">
        <f t="shared" si="132"/>
        <v>0</v>
      </c>
      <c r="U115" s="23">
        <f t="shared" si="133"/>
        <v>0</v>
      </c>
      <c r="V115" s="23">
        <f t="shared" si="134"/>
        <v>0</v>
      </c>
      <c r="W115" s="23">
        <f t="shared" si="83"/>
        <v>0</v>
      </c>
      <c r="X115" s="23">
        <f t="shared" si="84"/>
        <v>0</v>
      </c>
      <c r="Y115" s="23">
        <f t="shared" si="85"/>
        <v>0</v>
      </c>
      <c r="Z115" s="23" t="e">
        <f>#REF!-N115</f>
        <v>#REF!</v>
      </c>
      <c r="AA115" s="23" t="e">
        <f>#REF!-O115</f>
        <v>#REF!</v>
      </c>
      <c r="AB115" s="18">
        <f>SUM(AC115:AK115)</f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  <c r="AJ115" s="23">
        <v>0</v>
      </c>
      <c r="AK115" s="141">
        <v>0</v>
      </c>
    </row>
    <row r="116" spans="1:37" s="24" customFormat="1" ht="15.75" hidden="1" customHeight="1" outlineLevel="1" x14ac:dyDescent="0.25">
      <c r="A116" s="120" t="s">
        <v>217</v>
      </c>
      <c r="B116" s="54" t="s">
        <v>94</v>
      </c>
      <c r="C116" s="47" t="s">
        <v>0</v>
      </c>
      <c r="D116" s="18">
        <f t="shared" ref="D116:O120" si="137">D122</f>
        <v>2813249.1</v>
      </c>
      <c r="E116" s="23">
        <f t="shared" si="137"/>
        <v>0</v>
      </c>
      <c r="F116" s="23">
        <f t="shared" si="137"/>
        <v>0</v>
      </c>
      <c r="G116" s="23">
        <f t="shared" si="137"/>
        <v>0</v>
      </c>
      <c r="H116" s="23">
        <f t="shared" si="137"/>
        <v>0</v>
      </c>
      <c r="I116" s="23">
        <f t="shared" si="137"/>
        <v>0</v>
      </c>
      <c r="J116" s="23">
        <f t="shared" si="137"/>
        <v>253300</v>
      </c>
      <c r="K116" s="23">
        <f t="shared" si="137"/>
        <v>110200</v>
      </c>
      <c r="L116" s="23">
        <f t="shared" si="137"/>
        <v>110200</v>
      </c>
      <c r="M116" s="23">
        <f t="shared" si="137"/>
        <v>1072100</v>
      </c>
      <c r="N116" s="23">
        <f t="shared" si="137"/>
        <v>1267449.1000000001</v>
      </c>
      <c r="O116" s="23">
        <f t="shared" si="137"/>
        <v>0</v>
      </c>
      <c r="P116" s="18" t="e">
        <f t="shared" si="136"/>
        <v>#REF!</v>
      </c>
      <c r="Q116" s="23">
        <f t="shared" si="129"/>
        <v>0</v>
      </c>
      <c r="R116" s="23">
        <f t="shared" si="130"/>
        <v>0</v>
      </c>
      <c r="S116" s="23">
        <f t="shared" si="131"/>
        <v>0</v>
      </c>
      <c r="T116" s="23">
        <f t="shared" si="132"/>
        <v>0</v>
      </c>
      <c r="U116" s="23">
        <f t="shared" si="133"/>
        <v>0</v>
      </c>
      <c r="V116" s="23">
        <f t="shared" si="134"/>
        <v>0</v>
      </c>
      <c r="W116" s="23">
        <f t="shared" ref="W116:W121" si="138">AI116-K116</f>
        <v>0</v>
      </c>
      <c r="X116" s="23">
        <f t="shared" ref="X116:X121" si="139">AJ116-L116</f>
        <v>0</v>
      </c>
      <c r="Y116" s="23">
        <f t="shared" ref="Y116:Y121" si="140">AK116-M116</f>
        <v>376619.69999999995</v>
      </c>
      <c r="Z116" s="23" t="e">
        <f>#REF!-N116</f>
        <v>#REF!</v>
      </c>
      <c r="AA116" s="23" t="e">
        <f>#REF!-O116</f>
        <v>#REF!</v>
      </c>
      <c r="AB116" s="18">
        <f>AB122</f>
        <v>1922419.7</v>
      </c>
      <c r="AC116" s="23">
        <f t="shared" ref="AC116:AK116" si="141">AC122</f>
        <v>0</v>
      </c>
      <c r="AD116" s="23">
        <f t="shared" si="141"/>
        <v>0</v>
      </c>
      <c r="AE116" s="23">
        <f t="shared" si="141"/>
        <v>0</v>
      </c>
      <c r="AF116" s="23">
        <f t="shared" si="141"/>
        <v>0</v>
      </c>
      <c r="AG116" s="23">
        <f t="shared" si="141"/>
        <v>0</v>
      </c>
      <c r="AH116" s="23">
        <f t="shared" si="141"/>
        <v>253300</v>
      </c>
      <c r="AI116" s="23">
        <f t="shared" si="141"/>
        <v>110200</v>
      </c>
      <c r="AJ116" s="23">
        <f t="shared" si="141"/>
        <v>110200</v>
      </c>
      <c r="AK116" s="141">
        <f t="shared" si="141"/>
        <v>1448719.7</v>
      </c>
    </row>
    <row r="117" spans="1:37" s="24" customFormat="1" ht="15.75" hidden="1" customHeight="1" outlineLevel="1" x14ac:dyDescent="0.25">
      <c r="A117" s="120"/>
      <c r="B117" s="54"/>
      <c r="C117" s="47" t="s">
        <v>1</v>
      </c>
      <c r="D117" s="18">
        <f t="shared" si="137"/>
        <v>0</v>
      </c>
      <c r="E117" s="23">
        <f t="shared" si="137"/>
        <v>0</v>
      </c>
      <c r="F117" s="23">
        <f t="shared" si="137"/>
        <v>0</v>
      </c>
      <c r="G117" s="23">
        <f t="shared" si="137"/>
        <v>0</v>
      </c>
      <c r="H117" s="23">
        <f t="shared" si="137"/>
        <v>0</v>
      </c>
      <c r="I117" s="23">
        <f t="shared" si="137"/>
        <v>0</v>
      </c>
      <c r="J117" s="23">
        <f t="shared" si="137"/>
        <v>0</v>
      </c>
      <c r="K117" s="23">
        <f t="shared" si="137"/>
        <v>0</v>
      </c>
      <c r="L117" s="23">
        <f t="shared" si="137"/>
        <v>0</v>
      </c>
      <c r="M117" s="23">
        <f t="shared" si="137"/>
        <v>0</v>
      </c>
      <c r="N117" s="23">
        <f t="shared" si="137"/>
        <v>0</v>
      </c>
      <c r="O117" s="23">
        <f t="shared" si="137"/>
        <v>0</v>
      </c>
      <c r="P117" s="18" t="e">
        <f t="shared" si="136"/>
        <v>#REF!</v>
      </c>
      <c r="Q117" s="23"/>
      <c r="R117" s="23"/>
      <c r="S117" s="23"/>
      <c r="T117" s="23"/>
      <c r="U117" s="23"/>
      <c r="V117" s="23"/>
      <c r="W117" s="23">
        <f t="shared" si="138"/>
        <v>0</v>
      </c>
      <c r="X117" s="23">
        <f t="shared" si="139"/>
        <v>0</v>
      </c>
      <c r="Y117" s="23">
        <f t="shared" si="140"/>
        <v>0</v>
      </c>
      <c r="Z117" s="23" t="e">
        <f>#REF!-N117</f>
        <v>#REF!</v>
      </c>
      <c r="AA117" s="23" t="e">
        <f>#REF!-O117</f>
        <v>#REF!</v>
      </c>
      <c r="AB117" s="18">
        <f t="shared" ref="AB117:AK120" si="142">AB123</f>
        <v>0</v>
      </c>
      <c r="AC117" s="23">
        <f t="shared" si="142"/>
        <v>0</v>
      </c>
      <c r="AD117" s="23">
        <f t="shared" si="142"/>
        <v>0</v>
      </c>
      <c r="AE117" s="23">
        <f t="shared" si="142"/>
        <v>0</v>
      </c>
      <c r="AF117" s="23">
        <f t="shared" si="142"/>
        <v>0</v>
      </c>
      <c r="AG117" s="23">
        <f t="shared" si="142"/>
        <v>0</v>
      </c>
      <c r="AH117" s="23">
        <f t="shared" si="142"/>
        <v>0</v>
      </c>
      <c r="AI117" s="23">
        <f t="shared" si="142"/>
        <v>0</v>
      </c>
      <c r="AJ117" s="23">
        <f t="shared" si="142"/>
        <v>0</v>
      </c>
      <c r="AK117" s="141">
        <f t="shared" si="142"/>
        <v>0</v>
      </c>
    </row>
    <row r="118" spans="1:37" s="24" customFormat="1" ht="15.75" hidden="1" customHeight="1" outlineLevel="1" x14ac:dyDescent="0.25">
      <c r="A118" s="120"/>
      <c r="B118" s="54"/>
      <c r="C118" s="47" t="s">
        <v>2</v>
      </c>
      <c r="D118" s="18">
        <f t="shared" si="137"/>
        <v>200000</v>
      </c>
      <c r="E118" s="23">
        <f t="shared" si="137"/>
        <v>0</v>
      </c>
      <c r="F118" s="23">
        <f t="shared" si="137"/>
        <v>0</v>
      </c>
      <c r="G118" s="23">
        <f t="shared" si="137"/>
        <v>0</v>
      </c>
      <c r="H118" s="23">
        <f t="shared" si="137"/>
        <v>0</v>
      </c>
      <c r="I118" s="23">
        <f t="shared" si="137"/>
        <v>0</v>
      </c>
      <c r="J118" s="23">
        <f t="shared" si="137"/>
        <v>200000</v>
      </c>
      <c r="K118" s="23">
        <f t="shared" si="137"/>
        <v>0</v>
      </c>
      <c r="L118" s="23">
        <f t="shared" si="137"/>
        <v>0</v>
      </c>
      <c r="M118" s="23">
        <f t="shared" si="137"/>
        <v>0</v>
      </c>
      <c r="N118" s="23">
        <f t="shared" si="137"/>
        <v>0</v>
      </c>
      <c r="O118" s="23">
        <f t="shared" si="137"/>
        <v>0</v>
      </c>
      <c r="P118" s="18" t="e">
        <f t="shared" si="136"/>
        <v>#REF!</v>
      </c>
      <c r="Q118" s="23">
        <f t="shared" ref="Q118:Q121" si="143">AC118-E118</f>
        <v>0</v>
      </c>
      <c r="R118" s="23">
        <f t="shared" ref="R118:R121" si="144">AD118-F118</f>
        <v>0</v>
      </c>
      <c r="S118" s="23">
        <f t="shared" ref="S118:S121" si="145">AE118-G118</f>
        <v>0</v>
      </c>
      <c r="T118" s="23">
        <f t="shared" ref="T118:T121" si="146">AF118-H118</f>
        <v>0</v>
      </c>
      <c r="U118" s="23">
        <f t="shared" ref="U118:U121" si="147">AG118-I118</f>
        <v>0</v>
      </c>
      <c r="V118" s="23">
        <f t="shared" ref="V118:V121" si="148">AH118-J118</f>
        <v>0</v>
      </c>
      <c r="W118" s="23">
        <f t="shared" si="138"/>
        <v>0</v>
      </c>
      <c r="X118" s="23">
        <f t="shared" si="139"/>
        <v>0</v>
      </c>
      <c r="Y118" s="23">
        <f t="shared" si="140"/>
        <v>0</v>
      </c>
      <c r="Z118" s="23" t="e">
        <f>#REF!-N118</f>
        <v>#REF!</v>
      </c>
      <c r="AA118" s="23" t="e">
        <f>#REF!-O118</f>
        <v>#REF!</v>
      </c>
      <c r="AB118" s="18">
        <f t="shared" si="142"/>
        <v>200000</v>
      </c>
      <c r="AC118" s="23">
        <f t="shared" si="142"/>
        <v>0</v>
      </c>
      <c r="AD118" s="23">
        <f t="shared" si="142"/>
        <v>0</v>
      </c>
      <c r="AE118" s="23">
        <f t="shared" si="142"/>
        <v>0</v>
      </c>
      <c r="AF118" s="23">
        <f t="shared" si="142"/>
        <v>0</v>
      </c>
      <c r="AG118" s="23">
        <f t="shared" si="142"/>
        <v>0</v>
      </c>
      <c r="AH118" s="23">
        <f t="shared" si="142"/>
        <v>200000</v>
      </c>
      <c r="AI118" s="23">
        <f t="shared" si="142"/>
        <v>0</v>
      </c>
      <c r="AJ118" s="23">
        <f t="shared" si="142"/>
        <v>0</v>
      </c>
      <c r="AK118" s="141">
        <f t="shared" si="142"/>
        <v>0</v>
      </c>
    </row>
    <row r="119" spans="1:37" s="24" customFormat="1" ht="15.75" hidden="1" customHeight="1" outlineLevel="1" x14ac:dyDescent="0.25">
      <c r="A119" s="120"/>
      <c r="B119" s="54"/>
      <c r="C119" s="47" t="s">
        <v>3</v>
      </c>
      <c r="D119" s="18">
        <f t="shared" si="137"/>
        <v>2479549.1</v>
      </c>
      <c r="E119" s="23">
        <f t="shared" si="137"/>
        <v>0</v>
      </c>
      <c r="F119" s="23">
        <f t="shared" si="137"/>
        <v>0</v>
      </c>
      <c r="G119" s="23">
        <f t="shared" si="137"/>
        <v>0</v>
      </c>
      <c r="H119" s="23">
        <f t="shared" si="137"/>
        <v>0</v>
      </c>
      <c r="I119" s="23">
        <f t="shared" si="137"/>
        <v>0</v>
      </c>
      <c r="J119" s="23">
        <f t="shared" si="137"/>
        <v>20000</v>
      </c>
      <c r="K119" s="23">
        <f t="shared" si="137"/>
        <v>60000</v>
      </c>
      <c r="L119" s="23">
        <f t="shared" si="137"/>
        <v>60000</v>
      </c>
      <c r="M119" s="23">
        <f t="shared" si="137"/>
        <v>1072100</v>
      </c>
      <c r="N119" s="23">
        <f t="shared" si="137"/>
        <v>1267449.1000000001</v>
      </c>
      <c r="O119" s="23">
        <f t="shared" si="137"/>
        <v>0</v>
      </c>
      <c r="P119" s="18" t="e">
        <f t="shared" si="136"/>
        <v>#REF!</v>
      </c>
      <c r="Q119" s="23">
        <f t="shared" si="143"/>
        <v>0</v>
      </c>
      <c r="R119" s="23">
        <f t="shared" si="144"/>
        <v>0</v>
      </c>
      <c r="S119" s="23">
        <f t="shared" si="145"/>
        <v>0</v>
      </c>
      <c r="T119" s="23">
        <f t="shared" si="146"/>
        <v>0</v>
      </c>
      <c r="U119" s="23">
        <f t="shared" si="147"/>
        <v>0</v>
      </c>
      <c r="V119" s="23">
        <f t="shared" si="148"/>
        <v>0</v>
      </c>
      <c r="W119" s="23">
        <f t="shared" si="138"/>
        <v>0</v>
      </c>
      <c r="X119" s="23">
        <f t="shared" si="139"/>
        <v>0</v>
      </c>
      <c r="Y119" s="23">
        <f t="shared" si="140"/>
        <v>376619.69999999995</v>
      </c>
      <c r="Z119" s="23" t="e">
        <f>#REF!-N119</f>
        <v>#REF!</v>
      </c>
      <c r="AA119" s="23" t="e">
        <f>#REF!-O119</f>
        <v>#REF!</v>
      </c>
      <c r="AB119" s="18">
        <f t="shared" si="142"/>
        <v>1588719.7</v>
      </c>
      <c r="AC119" s="23">
        <f t="shared" si="142"/>
        <v>0</v>
      </c>
      <c r="AD119" s="23">
        <f t="shared" si="142"/>
        <v>0</v>
      </c>
      <c r="AE119" s="23">
        <f t="shared" si="142"/>
        <v>0</v>
      </c>
      <c r="AF119" s="23">
        <f t="shared" si="142"/>
        <v>0</v>
      </c>
      <c r="AG119" s="23">
        <f t="shared" si="142"/>
        <v>0</v>
      </c>
      <c r="AH119" s="23">
        <f t="shared" si="142"/>
        <v>20000</v>
      </c>
      <c r="AI119" s="23">
        <f t="shared" si="142"/>
        <v>60000</v>
      </c>
      <c r="AJ119" s="23">
        <f t="shared" si="142"/>
        <v>60000</v>
      </c>
      <c r="AK119" s="141">
        <f t="shared" si="142"/>
        <v>1448719.7</v>
      </c>
    </row>
    <row r="120" spans="1:37" s="24" customFormat="1" ht="15.75" hidden="1" customHeight="1" outlineLevel="1" x14ac:dyDescent="0.25">
      <c r="A120" s="120"/>
      <c r="B120" s="54"/>
      <c r="C120" s="47" t="s">
        <v>4</v>
      </c>
      <c r="D120" s="18">
        <f t="shared" si="137"/>
        <v>133700</v>
      </c>
      <c r="E120" s="23">
        <f t="shared" si="137"/>
        <v>0</v>
      </c>
      <c r="F120" s="23">
        <f t="shared" si="137"/>
        <v>0</v>
      </c>
      <c r="G120" s="23">
        <f t="shared" si="137"/>
        <v>0</v>
      </c>
      <c r="H120" s="23">
        <f t="shared" si="137"/>
        <v>0</v>
      </c>
      <c r="I120" s="23">
        <f t="shared" si="137"/>
        <v>0</v>
      </c>
      <c r="J120" s="23">
        <f t="shared" si="137"/>
        <v>33300</v>
      </c>
      <c r="K120" s="23">
        <f t="shared" si="137"/>
        <v>50200</v>
      </c>
      <c r="L120" s="23">
        <f t="shared" si="137"/>
        <v>50200</v>
      </c>
      <c r="M120" s="23">
        <f t="shared" si="137"/>
        <v>0</v>
      </c>
      <c r="N120" s="23">
        <f t="shared" si="137"/>
        <v>0</v>
      </c>
      <c r="O120" s="23">
        <f t="shared" si="137"/>
        <v>0</v>
      </c>
      <c r="P120" s="18" t="e">
        <f t="shared" si="136"/>
        <v>#REF!</v>
      </c>
      <c r="Q120" s="23">
        <f t="shared" si="143"/>
        <v>0</v>
      </c>
      <c r="R120" s="23">
        <f t="shared" si="144"/>
        <v>0</v>
      </c>
      <c r="S120" s="23">
        <f t="shared" si="145"/>
        <v>0</v>
      </c>
      <c r="T120" s="23">
        <f t="shared" si="146"/>
        <v>0</v>
      </c>
      <c r="U120" s="23">
        <f t="shared" si="147"/>
        <v>0</v>
      </c>
      <c r="V120" s="23">
        <f t="shared" si="148"/>
        <v>0</v>
      </c>
      <c r="W120" s="23">
        <f t="shared" si="138"/>
        <v>0</v>
      </c>
      <c r="X120" s="23">
        <f t="shared" si="139"/>
        <v>0</v>
      </c>
      <c r="Y120" s="23">
        <f t="shared" si="140"/>
        <v>0</v>
      </c>
      <c r="Z120" s="23" t="e">
        <f>#REF!-N120</f>
        <v>#REF!</v>
      </c>
      <c r="AA120" s="23" t="e">
        <f>#REF!-O120</f>
        <v>#REF!</v>
      </c>
      <c r="AB120" s="18">
        <f t="shared" si="142"/>
        <v>133700</v>
      </c>
      <c r="AC120" s="23">
        <f t="shared" si="142"/>
        <v>0</v>
      </c>
      <c r="AD120" s="23">
        <f t="shared" si="142"/>
        <v>0</v>
      </c>
      <c r="AE120" s="23">
        <f t="shared" si="142"/>
        <v>0</v>
      </c>
      <c r="AF120" s="23">
        <f t="shared" si="142"/>
        <v>0</v>
      </c>
      <c r="AG120" s="23">
        <f t="shared" si="142"/>
        <v>0</v>
      </c>
      <c r="AH120" s="23">
        <f t="shared" si="142"/>
        <v>33300</v>
      </c>
      <c r="AI120" s="23">
        <f t="shared" si="142"/>
        <v>50200</v>
      </c>
      <c r="AJ120" s="23">
        <f t="shared" si="142"/>
        <v>50200</v>
      </c>
      <c r="AK120" s="141">
        <f t="shared" si="142"/>
        <v>0</v>
      </c>
    </row>
    <row r="121" spans="1:37" s="24" customFormat="1" ht="15.75" hidden="1" customHeight="1" outlineLevel="1" x14ac:dyDescent="0.25">
      <c r="A121" s="120"/>
      <c r="B121" s="54"/>
      <c r="C121" s="47" t="s">
        <v>5</v>
      </c>
      <c r="D121" s="18" t="e">
        <f>#REF!</f>
        <v>#REF!</v>
      </c>
      <c r="E121" s="23" t="e">
        <f>#REF!</f>
        <v>#REF!</v>
      </c>
      <c r="F121" s="23" t="e">
        <f>#REF!</f>
        <v>#REF!</v>
      </c>
      <c r="G121" s="23" t="e">
        <f>#REF!</f>
        <v>#REF!</v>
      </c>
      <c r="H121" s="23" t="e">
        <f>#REF!</f>
        <v>#REF!</v>
      </c>
      <c r="I121" s="23" t="e">
        <f>#REF!</f>
        <v>#REF!</v>
      </c>
      <c r="J121" s="23" t="e">
        <f>#REF!</f>
        <v>#REF!</v>
      </c>
      <c r="K121" s="23" t="e">
        <f>#REF!</f>
        <v>#REF!</v>
      </c>
      <c r="L121" s="23" t="e">
        <f>#REF!</f>
        <v>#REF!</v>
      </c>
      <c r="M121" s="23" t="e">
        <f>#REF!</f>
        <v>#REF!</v>
      </c>
      <c r="N121" s="23" t="e">
        <f>#REF!</f>
        <v>#REF!</v>
      </c>
      <c r="O121" s="23" t="e">
        <f>#REF!</f>
        <v>#REF!</v>
      </c>
      <c r="P121" s="18" t="e">
        <f t="shared" si="136"/>
        <v>#REF!</v>
      </c>
      <c r="Q121" s="23" t="e">
        <f t="shared" si="143"/>
        <v>#REF!</v>
      </c>
      <c r="R121" s="23" t="e">
        <f t="shared" si="144"/>
        <v>#REF!</v>
      </c>
      <c r="S121" s="23" t="e">
        <f t="shared" si="145"/>
        <v>#REF!</v>
      </c>
      <c r="T121" s="23" t="e">
        <f t="shared" si="146"/>
        <v>#REF!</v>
      </c>
      <c r="U121" s="23" t="e">
        <f t="shared" si="147"/>
        <v>#REF!</v>
      </c>
      <c r="V121" s="23" t="e">
        <f t="shared" si="148"/>
        <v>#REF!</v>
      </c>
      <c r="W121" s="23" t="e">
        <f t="shared" si="138"/>
        <v>#REF!</v>
      </c>
      <c r="X121" s="23" t="e">
        <f t="shared" si="139"/>
        <v>#REF!</v>
      </c>
      <c r="Y121" s="23" t="e">
        <f t="shared" si="140"/>
        <v>#REF!</v>
      </c>
      <c r="Z121" s="23" t="e">
        <f>#REF!-N121</f>
        <v>#REF!</v>
      </c>
      <c r="AA121" s="23" t="e">
        <f>#REF!-O121</f>
        <v>#REF!</v>
      </c>
      <c r="AB121" s="18" t="e">
        <f>#REF!</f>
        <v>#REF!</v>
      </c>
      <c r="AC121" s="23" t="e">
        <f>#REF!</f>
        <v>#REF!</v>
      </c>
      <c r="AD121" s="23" t="e">
        <f>#REF!</f>
        <v>#REF!</v>
      </c>
      <c r="AE121" s="23" t="e">
        <f>#REF!</f>
        <v>#REF!</v>
      </c>
      <c r="AF121" s="23" t="e">
        <f>#REF!</f>
        <v>#REF!</v>
      </c>
      <c r="AG121" s="23" t="e">
        <f>#REF!</f>
        <v>#REF!</v>
      </c>
      <c r="AH121" s="23" t="e">
        <f>#REF!</f>
        <v>#REF!</v>
      </c>
      <c r="AI121" s="23" t="e">
        <f>#REF!</f>
        <v>#REF!</v>
      </c>
      <c r="AJ121" s="23" t="e">
        <f>#REF!</f>
        <v>#REF!</v>
      </c>
      <c r="AK121" s="141" t="e">
        <f>#REF!</f>
        <v>#REF!</v>
      </c>
    </row>
    <row r="122" spans="1:37" s="24" customFormat="1" ht="15.75" customHeight="1" outlineLevel="1" x14ac:dyDescent="0.25">
      <c r="A122" s="120" t="s">
        <v>216</v>
      </c>
      <c r="B122" s="54" t="s">
        <v>94</v>
      </c>
      <c r="C122" s="47" t="s">
        <v>0</v>
      </c>
      <c r="D122" s="18">
        <f t="shared" si="96"/>
        <v>2813249.1</v>
      </c>
      <c r="E122" s="23">
        <f>SUM(E123:E126)</f>
        <v>0</v>
      </c>
      <c r="F122" s="23">
        <f>SUM(F123:F126)</f>
        <v>0</v>
      </c>
      <c r="G122" s="23">
        <f>SUM(G123:G126)</f>
        <v>0</v>
      </c>
      <c r="H122" s="23">
        <f>SUM(H123:H126)</f>
        <v>0</v>
      </c>
      <c r="I122" s="23">
        <f>SUM(I123:I126)</f>
        <v>0</v>
      </c>
      <c r="J122" s="23">
        <f>SUM(J123:J126)</f>
        <v>253300</v>
      </c>
      <c r="K122" s="23">
        <f>SUM(K123:K126)</f>
        <v>110200</v>
      </c>
      <c r="L122" s="23">
        <f>SUM(L123:L126)</f>
        <v>110200</v>
      </c>
      <c r="M122" s="23">
        <f>SUM(M123:M126)</f>
        <v>1072100</v>
      </c>
      <c r="N122" s="23">
        <f>SUM(N123:N126)</f>
        <v>1267449.1000000001</v>
      </c>
      <c r="O122" s="23">
        <f>SUM(O123:O126)</f>
        <v>0</v>
      </c>
      <c r="P122" s="18" t="e">
        <f t="shared" ref="P122:P125" si="149">SUM(Q122:AA122)</f>
        <v>#REF!</v>
      </c>
      <c r="Q122" s="23">
        <f t="shared" ref="Q122" si="150">AC122-E122</f>
        <v>0</v>
      </c>
      <c r="R122" s="23">
        <f t="shared" ref="R122" si="151">AD122-F122</f>
        <v>0</v>
      </c>
      <c r="S122" s="23">
        <f t="shared" ref="S122" si="152">AE122-G122</f>
        <v>0</v>
      </c>
      <c r="T122" s="23">
        <f t="shared" ref="T122" si="153">AF122-H122</f>
        <v>0</v>
      </c>
      <c r="U122" s="23">
        <f t="shared" ref="U122" si="154">AG122-I122</f>
        <v>0</v>
      </c>
      <c r="V122" s="23">
        <f t="shared" ref="V122" si="155">AH122-J122</f>
        <v>0</v>
      </c>
      <c r="W122" s="23">
        <f t="shared" si="83"/>
        <v>0</v>
      </c>
      <c r="X122" s="23">
        <f t="shared" si="84"/>
        <v>0</v>
      </c>
      <c r="Y122" s="23">
        <f t="shared" si="85"/>
        <v>376619.69999999995</v>
      </c>
      <c r="Z122" s="23" t="e">
        <f>#REF!-N122</f>
        <v>#REF!</v>
      </c>
      <c r="AA122" s="23" t="e">
        <f>#REF!-O122</f>
        <v>#REF!</v>
      </c>
      <c r="AB122" s="18">
        <f>SUM(AC122:AK122)</f>
        <v>1922419.7</v>
      </c>
      <c r="AC122" s="23">
        <f>SUM(AC123:AC126)</f>
        <v>0</v>
      </c>
      <c r="AD122" s="23">
        <f>SUM(AD123:AD126)</f>
        <v>0</v>
      </c>
      <c r="AE122" s="23">
        <f>SUM(AE123:AE126)</f>
        <v>0</v>
      </c>
      <c r="AF122" s="23">
        <f>SUM(AF123:AF126)</f>
        <v>0</v>
      </c>
      <c r="AG122" s="23">
        <f>SUM(AG123:AG126)</f>
        <v>0</v>
      </c>
      <c r="AH122" s="23">
        <f>SUM(AH123:AH126)</f>
        <v>253300</v>
      </c>
      <c r="AI122" s="23">
        <f>SUM(AI123:AI126)</f>
        <v>110200</v>
      </c>
      <c r="AJ122" s="23">
        <f>SUM(AJ123:AJ126)</f>
        <v>110200</v>
      </c>
      <c r="AK122" s="141">
        <f>SUM(AK123:AK126)</f>
        <v>1448719.7</v>
      </c>
    </row>
    <row r="123" spans="1:37" s="24" customFormat="1" ht="15.75" customHeight="1" outlineLevel="1" x14ac:dyDescent="0.25">
      <c r="A123" s="120"/>
      <c r="B123" s="54"/>
      <c r="C123" s="47" t="s">
        <v>1</v>
      </c>
      <c r="D123" s="18">
        <f t="shared" si="96"/>
        <v>0</v>
      </c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8" t="e">
        <f t="shared" si="149"/>
        <v>#REF!</v>
      </c>
      <c r="Q123" s="23"/>
      <c r="R123" s="23"/>
      <c r="S123" s="23"/>
      <c r="T123" s="23"/>
      <c r="U123" s="23"/>
      <c r="V123" s="23"/>
      <c r="W123" s="23">
        <f t="shared" si="83"/>
        <v>0</v>
      </c>
      <c r="X123" s="23">
        <f t="shared" si="84"/>
        <v>0</v>
      </c>
      <c r="Y123" s="23">
        <f t="shared" si="85"/>
        <v>0</v>
      </c>
      <c r="Z123" s="23" t="e">
        <f>#REF!-N123</f>
        <v>#REF!</v>
      </c>
      <c r="AA123" s="23" t="e">
        <f>#REF!-O123</f>
        <v>#REF!</v>
      </c>
      <c r="AB123" s="18">
        <f>SUM(AC123:AK123)</f>
        <v>0</v>
      </c>
      <c r="AC123" s="23"/>
      <c r="AD123" s="23"/>
      <c r="AE123" s="23"/>
      <c r="AF123" s="23"/>
      <c r="AG123" s="23"/>
      <c r="AH123" s="23"/>
      <c r="AI123" s="23"/>
      <c r="AJ123" s="23"/>
      <c r="AK123" s="141"/>
    </row>
    <row r="124" spans="1:37" s="24" customFormat="1" ht="15.75" customHeight="1" outlineLevel="1" x14ac:dyDescent="0.25">
      <c r="A124" s="120"/>
      <c r="B124" s="54"/>
      <c r="C124" s="47" t="s">
        <v>2</v>
      </c>
      <c r="D124" s="18">
        <f t="shared" si="96"/>
        <v>200000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200000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18" t="e">
        <f t="shared" si="149"/>
        <v>#REF!</v>
      </c>
      <c r="Q124" s="23">
        <f t="shared" ref="Q124:Q127" si="156">AC124-E124</f>
        <v>0</v>
      </c>
      <c r="R124" s="23">
        <f t="shared" ref="R124:R127" si="157">AD124-F124</f>
        <v>0</v>
      </c>
      <c r="S124" s="23">
        <f t="shared" ref="S124:S127" si="158">AE124-G124</f>
        <v>0</v>
      </c>
      <c r="T124" s="23">
        <f t="shared" ref="T124:T127" si="159">AF124-H124</f>
        <v>0</v>
      </c>
      <c r="U124" s="23">
        <f t="shared" ref="U124:U127" si="160">AG124-I124</f>
        <v>0</v>
      </c>
      <c r="V124" s="23">
        <f t="shared" ref="V124:V127" si="161">AH124-J124</f>
        <v>0</v>
      </c>
      <c r="W124" s="23">
        <f t="shared" si="83"/>
        <v>0</v>
      </c>
      <c r="X124" s="23">
        <f t="shared" si="84"/>
        <v>0</v>
      </c>
      <c r="Y124" s="23">
        <f t="shared" si="85"/>
        <v>0</v>
      </c>
      <c r="Z124" s="23" t="e">
        <f>#REF!-N124</f>
        <v>#REF!</v>
      </c>
      <c r="AA124" s="23" t="e">
        <f>#REF!-O124</f>
        <v>#REF!</v>
      </c>
      <c r="AB124" s="18">
        <f>SUM(AC124:AK124)</f>
        <v>200000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200000</v>
      </c>
      <c r="AI124" s="23">
        <v>0</v>
      </c>
      <c r="AJ124" s="23">
        <v>0</v>
      </c>
      <c r="AK124" s="141">
        <v>0</v>
      </c>
    </row>
    <row r="125" spans="1:37" s="24" customFormat="1" ht="15.75" customHeight="1" outlineLevel="1" x14ac:dyDescent="0.25">
      <c r="A125" s="120"/>
      <c r="B125" s="54"/>
      <c r="C125" s="47" t="s">
        <v>3</v>
      </c>
      <c r="D125" s="18">
        <f t="shared" si="96"/>
        <v>2479549.1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20000</v>
      </c>
      <c r="K125" s="23">
        <v>60000</v>
      </c>
      <c r="L125" s="23">
        <v>60000</v>
      </c>
      <c r="M125" s="23">
        <v>1072100</v>
      </c>
      <c r="N125" s="23">
        <v>1267449.1000000001</v>
      </c>
      <c r="O125" s="23">
        <v>0</v>
      </c>
      <c r="P125" s="18" t="e">
        <f t="shared" si="149"/>
        <v>#REF!</v>
      </c>
      <c r="Q125" s="23">
        <f t="shared" si="156"/>
        <v>0</v>
      </c>
      <c r="R125" s="23">
        <f t="shared" si="157"/>
        <v>0</v>
      </c>
      <c r="S125" s="23">
        <f t="shared" si="158"/>
        <v>0</v>
      </c>
      <c r="T125" s="23">
        <f t="shared" si="159"/>
        <v>0</v>
      </c>
      <c r="U125" s="23">
        <f t="shared" si="160"/>
        <v>0</v>
      </c>
      <c r="V125" s="23">
        <f t="shared" si="161"/>
        <v>0</v>
      </c>
      <c r="W125" s="23">
        <f t="shared" si="83"/>
        <v>0</v>
      </c>
      <c r="X125" s="23">
        <f t="shared" si="84"/>
        <v>0</v>
      </c>
      <c r="Y125" s="23">
        <f t="shared" si="85"/>
        <v>376619.69999999995</v>
      </c>
      <c r="Z125" s="23" t="e">
        <f>#REF!-N125</f>
        <v>#REF!</v>
      </c>
      <c r="AA125" s="23" t="e">
        <f>#REF!-O125</f>
        <v>#REF!</v>
      </c>
      <c r="AB125" s="18">
        <f>SUM(AC125:AK125)</f>
        <v>1588719.7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v>20000</v>
      </c>
      <c r="AI125" s="23">
        <v>60000</v>
      </c>
      <c r="AJ125" s="23">
        <v>60000</v>
      </c>
      <c r="AK125" s="141">
        <v>1448719.7</v>
      </c>
    </row>
    <row r="126" spans="1:37" s="24" customFormat="1" ht="15.75" customHeight="1" outlineLevel="1" x14ac:dyDescent="0.25">
      <c r="A126" s="120"/>
      <c r="B126" s="54"/>
      <c r="C126" s="47" t="s">
        <v>4</v>
      </c>
      <c r="D126" s="18">
        <f t="shared" si="96"/>
        <v>133700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33300</v>
      </c>
      <c r="K126" s="23">
        <v>50200</v>
      </c>
      <c r="L126" s="23">
        <v>50200</v>
      </c>
      <c r="M126" s="23">
        <v>0</v>
      </c>
      <c r="N126" s="23">
        <v>0</v>
      </c>
      <c r="O126" s="23">
        <v>0</v>
      </c>
      <c r="P126" s="18" t="e">
        <f t="shared" ref="P126" si="162">SUM(Q126:AA126)</f>
        <v>#REF!</v>
      </c>
      <c r="Q126" s="23">
        <f t="shared" si="156"/>
        <v>0</v>
      </c>
      <c r="R126" s="23">
        <f t="shared" si="157"/>
        <v>0</v>
      </c>
      <c r="S126" s="23">
        <f t="shared" si="158"/>
        <v>0</v>
      </c>
      <c r="T126" s="23">
        <f t="shared" si="159"/>
        <v>0</v>
      </c>
      <c r="U126" s="23">
        <f t="shared" si="160"/>
        <v>0</v>
      </c>
      <c r="V126" s="23">
        <f t="shared" si="161"/>
        <v>0</v>
      </c>
      <c r="W126" s="23">
        <f t="shared" si="83"/>
        <v>0</v>
      </c>
      <c r="X126" s="23">
        <f t="shared" si="84"/>
        <v>0</v>
      </c>
      <c r="Y126" s="23">
        <f t="shared" si="85"/>
        <v>0</v>
      </c>
      <c r="Z126" s="23" t="e">
        <f>#REF!-N126</f>
        <v>#REF!</v>
      </c>
      <c r="AA126" s="23" t="e">
        <f>#REF!-O126</f>
        <v>#REF!</v>
      </c>
      <c r="AB126" s="18">
        <f>SUM(AC126:AK126)</f>
        <v>133700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33300</v>
      </c>
      <c r="AI126" s="23">
        <v>50200</v>
      </c>
      <c r="AJ126" s="23">
        <v>50200</v>
      </c>
      <c r="AK126" s="141">
        <v>0</v>
      </c>
    </row>
    <row r="127" spans="1:37" s="24" customFormat="1" ht="15.75" hidden="1" customHeight="1" outlineLevel="1" x14ac:dyDescent="0.25">
      <c r="A127" s="120" t="s">
        <v>212</v>
      </c>
      <c r="B127" s="54" t="s">
        <v>94</v>
      </c>
      <c r="C127" s="47" t="s">
        <v>0</v>
      </c>
      <c r="D127" s="18">
        <f t="shared" ref="D127:D144" si="163">SUM(E127:O127)</f>
        <v>51034.1</v>
      </c>
      <c r="E127" s="23">
        <f>SUM(E128:E132)</f>
        <v>0</v>
      </c>
      <c r="F127" s="23">
        <f t="shared" ref="F127:O127" si="164">SUM(F128:F132)</f>
        <v>0</v>
      </c>
      <c r="G127" s="23">
        <f t="shared" si="164"/>
        <v>0</v>
      </c>
      <c r="H127" s="23">
        <f t="shared" si="164"/>
        <v>0</v>
      </c>
      <c r="I127" s="23">
        <f t="shared" si="164"/>
        <v>0</v>
      </c>
      <c r="J127" s="23">
        <f t="shared" si="164"/>
        <v>51034.1</v>
      </c>
      <c r="K127" s="23">
        <f t="shared" si="164"/>
        <v>0</v>
      </c>
      <c r="L127" s="23">
        <f t="shared" si="164"/>
        <v>0</v>
      </c>
      <c r="M127" s="23">
        <f t="shared" si="164"/>
        <v>0</v>
      </c>
      <c r="N127" s="23">
        <f t="shared" si="164"/>
        <v>0</v>
      </c>
      <c r="O127" s="23">
        <f t="shared" si="164"/>
        <v>0</v>
      </c>
      <c r="P127" s="18" t="e">
        <f t="shared" ref="P127:P144" si="165">SUM(Q127:AA127)</f>
        <v>#REF!</v>
      </c>
      <c r="Q127" s="23">
        <f t="shared" si="156"/>
        <v>0</v>
      </c>
      <c r="R127" s="23">
        <f t="shared" si="157"/>
        <v>0</v>
      </c>
      <c r="S127" s="23">
        <f t="shared" si="158"/>
        <v>0</v>
      </c>
      <c r="T127" s="23">
        <f t="shared" si="159"/>
        <v>0</v>
      </c>
      <c r="U127" s="23">
        <f t="shared" si="160"/>
        <v>0</v>
      </c>
      <c r="V127" s="23">
        <f t="shared" si="161"/>
        <v>0</v>
      </c>
      <c r="W127" s="23">
        <f t="shared" ref="W127:W144" si="166">AI127-K127</f>
        <v>0</v>
      </c>
      <c r="X127" s="23">
        <f t="shared" ref="X127:X144" si="167">AJ127-L127</f>
        <v>0</v>
      </c>
      <c r="Y127" s="23">
        <f t="shared" ref="Y127:Y144" si="168">AK127-M127</f>
        <v>0</v>
      </c>
      <c r="Z127" s="23" t="e">
        <f>#REF!-N127</f>
        <v>#REF!</v>
      </c>
      <c r="AA127" s="23" t="e">
        <f>#REF!-O127</f>
        <v>#REF!</v>
      </c>
      <c r="AB127" s="18">
        <f>SUM(AC127:AK127)</f>
        <v>51034.1</v>
      </c>
      <c r="AC127" s="23">
        <f>SUM(AC128:AC132)</f>
        <v>0</v>
      </c>
      <c r="AD127" s="23">
        <f t="shared" ref="AD127:AK127" si="169">SUM(AD128:AD132)</f>
        <v>0</v>
      </c>
      <c r="AE127" s="23">
        <f t="shared" si="169"/>
        <v>0</v>
      </c>
      <c r="AF127" s="23">
        <f t="shared" si="169"/>
        <v>0</v>
      </c>
      <c r="AG127" s="23">
        <f t="shared" si="169"/>
        <v>0</v>
      </c>
      <c r="AH127" s="23">
        <f t="shared" si="169"/>
        <v>51034.1</v>
      </c>
      <c r="AI127" s="23">
        <f t="shared" si="169"/>
        <v>0</v>
      </c>
      <c r="AJ127" s="23">
        <f t="shared" si="169"/>
        <v>0</v>
      </c>
      <c r="AK127" s="141">
        <f t="shared" si="169"/>
        <v>0</v>
      </c>
    </row>
    <row r="128" spans="1:37" s="24" customFormat="1" ht="15.75" hidden="1" customHeight="1" outlineLevel="1" x14ac:dyDescent="0.25">
      <c r="A128" s="120"/>
      <c r="B128" s="54"/>
      <c r="C128" s="47" t="s">
        <v>1</v>
      </c>
      <c r="D128" s="18">
        <f t="shared" si="163"/>
        <v>0</v>
      </c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8" t="e">
        <f t="shared" si="165"/>
        <v>#REF!</v>
      </c>
      <c r="Q128" s="23"/>
      <c r="R128" s="23"/>
      <c r="S128" s="23"/>
      <c r="T128" s="23"/>
      <c r="U128" s="23"/>
      <c r="V128" s="23"/>
      <c r="W128" s="23">
        <f t="shared" si="166"/>
        <v>0</v>
      </c>
      <c r="X128" s="23">
        <f t="shared" si="167"/>
        <v>0</v>
      </c>
      <c r="Y128" s="23">
        <f t="shared" si="168"/>
        <v>0</v>
      </c>
      <c r="Z128" s="23" t="e">
        <f>#REF!-N128</f>
        <v>#REF!</v>
      </c>
      <c r="AA128" s="23" t="e">
        <f>#REF!-O128</f>
        <v>#REF!</v>
      </c>
      <c r="AB128" s="18">
        <f>SUM(AC128:AK128)</f>
        <v>0</v>
      </c>
      <c r="AC128" s="23"/>
      <c r="AD128" s="23"/>
      <c r="AE128" s="23"/>
      <c r="AF128" s="23"/>
      <c r="AG128" s="23"/>
      <c r="AH128" s="23"/>
      <c r="AI128" s="23"/>
      <c r="AJ128" s="23"/>
      <c r="AK128" s="141"/>
    </row>
    <row r="129" spans="1:37" s="24" customFormat="1" ht="15.75" hidden="1" customHeight="1" outlineLevel="1" x14ac:dyDescent="0.25">
      <c r="A129" s="120"/>
      <c r="B129" s="54"/>
      <c r="C129" s="47" t="s">
        <v>2</v>
      </c>
      <c r="D129" s="18">
        <f t="shared" si="163"/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18" t="e">
        <f t="shared" si="165"/>
        <v>#REF!</v>
      </c>
      <c r="Q129" s="23">
        <f t="shared" ref="Q129:Q133" si="170">AC129-E129</f>
        <v>0</v>
      </c>
      <c r="R129" s="23">
        <f t="shared" ref="R129:R133" si="171">AD129-F129</f>
        <v>0</v>
      </c>
      <c r="S129" s="23">
        <f t="shared" ref="S129:S133" si="172">AE129-G129</f>
        <v>0</v>
      </c>
      <c r="T129" s="23">
        <f t="shared" ref="T129:T133" si="173">AF129-H129</f>
        <v>0</v>
      </c>
      <c r="U129" s="23">
        <f t="shared" ref="U129:U133" si="174">AG129-I129</f>
        <v>0</v>
      </c>
      <c r="V129" s="23">
        <f t="shared" ref="V129:V133" si="175">AH129-J129</f>
        <v>0</v>
      </c>
      <c r="W129" s="23">
        <f t="shared" si="166"/>
        <v>0</v>
      </c>
      <c r="X129" s="23">
        <f t="shared" si="167"/>
        <v>0</v>
      </c>
      <c r="Y129" s="23">
        <f t="shared" si="168"/>
        <v>0</v>
      </c>
      <c r="Z129" s="23" t="e">
        <f>#REF!-N129</f>
        <v>#REF!</v>
      </c>
      <c r="AA129" s="23" t="e">
        <f>#REF!-O129</f>
        <v>#REF!</v>
      </c>
      <c r="AB129" s="18">
        <f>SUM(AC129:AK129)</f>
        <v>0</v>
      </c>
      <c r="AC129" s="23">
        <v>0</v>
      </c>
      <c r="AD129" s="23">
        <v>0</v>
      </c>
      <c r="AE129" s="23">
        <v>0</v>
      </c>
      <c r="AF129" s="23">
        <v>0</v>
      </c>
      <c r="AG129" s="23">
        <v>0</v>
      </c>
      <c r="AH129" s="23"/>
      <c r="AI129" s="23"/>
      <c r="AJ129" s="23"/>
      <c r="AK129" s="141"/>
    </row>
    <row r="130" spans="1:37" s="24" customFormat="1" ht="15.75" hidden="1" customHeight="1" outlineLevel="1" x14ac:dyDescent="0.25">
      <c r="A130" s="120"/>
      <c r="B130" s="54"/>
      <c r="C130" s="47" t="s">
        <v>3</v>
      </c>
      <c r="D130" s="18">
        <f t="shared" si="163"/>
        <v>28000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28000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18" t="e">
        <f t="shared" si="165"/>
        <v>#REF!</v>
      </c>
      <c r="Q130" s="23">
        <f t="shared" si="170"/>
        <v>0</v>
      </c>
      <c r="R130" s="23">
        <f t="shared" si="171"/>
        <v>0</v>
      </c>
      <c r="S130" s="23">
        <f t="shared" si="172"/>
        <v>0</v>
      </c>
      <c r="T130" s="23">
        <f t="shared" si="173"/>
        <v>0</v>
      </c>
      <c r="U130" s="23">
        <f t="shared" si="174"/>
        <v>0</v>
      </c>
      <c r="V130" s="23">
        <f t="shared" si="175"/>
        <v>0</v>
      </c>
      <c r="W130" s="23">
        <f t="shared" si="166"/>
        <v>0</v>
      </c>
      <c r="X130" s="23">
        <f t="shared" si="167"/>
        <v>0</v>
      </c>
      <c r="Y130" s="23">
        <f t="shared" si="168"/>
        <v>0</v>
      </c>
      <c r="Z130" s="23" t="e">
        <f>#REF!-N130</f>
        <v>#REF!</v>
      </c>
      <c r="AA130" s="23" t="e">
        <f>#REF!-O130</f>
        <v>#REF!</v>
      </c>
      <c r="AB130" s="18">
        <f>SUM(AC130:AK130)</f>
        <v>28000</v>
      </c>
      <c r="AC130" s="23">
        <v>0</v>
      </c>
      <c r="AD130" s="23">
        <v>0</v>
      </c>
      <c r="AE130" s="23">
        <v>0</v>
      </c>
      <c r="AF130" s="23">
        <v>0</v>
      </c>
      <c r="AG130" s="23">
        <v>0</v>
      </c>
      <c r="AH130" s="23">
        <v>28000</v>
      </c>
      <c r="AI130" s="23"/>
      <c r="AJ130" s="23"/>
      <c r="AK130" s="141"/>
    </row>
    <row r="131" spans="1:37" s="24" customFormat="1" ht="15.75" hidden="1" customHeight="1" outlineLevel="1" x14ac:dyDescent="0.25">
      <c r="A131" s="120"/>
      <c r="B131" s="54"/>
      <c r="C131" s="47" t="s">
        <v>4</v>
      </c>
      <c r="D131" s="18">
        <f t="shared" si="163"/>
        <v>23034.1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23034.1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18" t="e">
        <f t="shared" si="165"/>
        <v>#REF!</v>
      </c>
      <c r="Q131" s="23">
        <f t="shared" si="170"/>
        <v>0</v>
      </c>
      <c r="R131" s="23">
        <f t="shared" si="171"/>
        <v>0</v>
      </c>
      <c r="S131" s="23">
        <f t="shared" si="172"/>
        <v>0</v>
      </c>
      <c r="T131" s="23">
        <f t="shared" si="173"/>
        <v>0</v>
      </c>
      <c r="U131" s="23">
        <f t="shared" si="174"/>
        <v>0</v>
      </c>
      <c r="V131" s="23">
        <f t="shared" si="175"/>
        <v>0</v>
      </c>
      <c r="W131" s="23">
        <f t="shared" si="166"/>
        <v>0</v>
      </c>
      <c r="X131" s="23">
        <f t="shared" si="167"/>
        <v>0</v>
      </c>
      <c r="Y131" s="23">
        <f t="shared" si="168"/>
        <v>0</v>
      </c>
      <c r="Z131" s="23" t="e">
        <f>#REF!-N131</f>
        <v>#REF!</v>
      </c>
      <c r="AA131" s="23" t="e">
        <f>#REF!-O131</f>
        <v>#REF!</v>
      </c>
      <c r="AB131" s="18">
        <f>SUM(AC131:AK131)</f>
        <v>23034.1</v>
      </c>
      <c r="AC131" s="23">
        <v>0</v>
      </c>
      <c r="AD131" s="23">
        <v>0</v>
      </c>
      <c r="AE131" s="23">
        <v>0</v>
      </c>
      <c r="AF131" s="23">
        <v>0</v>
      </c>
      <c r="AG131" s="23">
        <v>0</v>
      </c>
      <c r="AH131" s="23">
        <v>23034.1</v>
      </c>
      <c r="AI131" s="23"/>
      <c r="AJ131" s="23"/>
      <c r="AK131" s="141"/>
    </row>
    <row r="132" spans="1:37" s="24" customFormat="1" ht="15.75" hidden="1" customHeight="1" outlineLevel="1" x14ac:dyDescent="0.25">
      <c r="A132" s="120"/>
      <c r="B132" s="54"/>
      <c r="C132" s="47" t="s">
        <v>5</v>
      </c>
      <c r="D132" s="18">
        <f t="shared" si="163"/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18" t="e">
        <f t="shared" si="165"/>
        <v>#REF!</v>
      </c>
      <c r="Q132" s="23">
        <f t="shared" si="170"/>
        <v>0</v>
      </c>
      <c r="R132" s="23">
        <f t="shared" si="171"/>
        <v>0</v>
      </c>
      <c r="S132" s="23">
        <f t="shared" si="172"/>
        <v>0</v>
      </c>
      <c r="T132" s="23">
        <f t="shared" si="173"/>
        <v>0</v>
      </c>
      <c r="U132" s="23">
        <f t="shared" si="174"/>
        <v>0</v>
      </c>
      <c r="V132" s="23">
        <f t="shared" si="175"/>
        <v>0</v>
      </c>
      <c r="W132" s="23">
        <f t="shared" si="166"/>
        <v>0</v>
      </c>
      <c r="X132" s="23">
        <f t="shared" si="167"/>
        <v>0</v>
      </c>
      <c r="Y132" s="23">
        <f t="shared" si="168"/>
        <v>0</v>
      </c>
      <c r="Z132" s="23" t="e">
        <f>#REF!-N132</f>
        <v>#REF!</v>
      </c>
      <c r="AA132" s="23" t="e">
        <f>#REF!-O132</f>
        <v>#REF!</v>
      </c>
      <c r="AB132" s="18">
        <f>SUM(AC132:AK132)</f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141">
        <v>0</v>
      </c>
    </row>
    <row r="133" spans="1:37" s="24" customFormat="1" ht="15.75" hidden="1" customHeight="1" outlineLevel="1" x14ac:dyDescent="0.25">
      <c r="A133" s="120" t="s">
        <v>218</v>
      </c>
      <c r="B133" s="54" t="s">
        <v>94</v>
      </c>
      <c r="C133" s="47" t="s">
        <v>0</v>
      </c>
      <c r="D133" s="18">
        <f t="shared" si="163"/>
        <v>51200</v>
      </c>
      <c r="E133" s="23">
        <f>SUM(E134:E138)</f>
        <v>0</v>
      </c>
      <c r="F133" s="23">
        <f t="shared" ref="F133:O133" si="176">SUM(F134:F138)</f>
        <v>0</v>
      </c>
      <c r="G133" s="23">
        <f t="shared" si="176"/>
        <v>0</v>
      </c>
      <c r="H133" s="23">
        <f t="shared" si="176"/>
        <v>0</v>
      </c>
      <c r="I133" s="23">
        <f t="shared" si="176"/>
        <v>0</v>
      </c>
      <c r="J133" s="23">
        <f t="shared" si="176"/>
        <v>0</v>
      </c>
      <c r="K133" s="23">
        <f t="shared" si="176"/>
        <v>0</v>
      </c>
      <c r="L133" s="23">
        <f t="shared" si="176"/>
        <v>0</v>
      </c>
      <c r="M133" s="23">
        <f t="shared" si="176"/>
        <v>0</v>
      </c>
      <c r="N133" s="23">
        <f t="shared" si="176"/>
        <v>0</v>
      </c>
      <c r="O133" s="23">
        <f t="shared" si="176"/>
        <v>51200</v>
      </c>
      <c r="P133" s="18" t="e">
        <f t="shared" si="165"/>
        <v>#REF!</v>
      </c>
      <c r="Q133" s="23">
        <f t="shared" si="170"/>
        <v>0</v>
      </c>
      <c r="R133" s="23">
        <f t="shared" si="171"/>
        <v>0</v>
      </c>
      <c r="S133" s="23">
        <f t="shared" si="172"/>
        <v>0</v>
      </c>
      <c r="T133" s="23">
        <f t="shared" si="173"/>
        <v>0</v>
      </c>
      <c r="U133" s="23">
        <f t="shared" si="174"/>
        <v>0</v>
      </c>
      <c r="V133" s="23">
        <f t="shared" si="175"/>
        <v>0</v>
      </c>
      <c r="W133" s="23">
        <f t="shared" si="166"/>
        <v>0</v>
      </c>
      <c r="X133" s="23">
        <f t="shared" si="167"/>
        <v>0</v>
      </c>
      <c r="Y133" s="23">
        <f t="shared" si="168"/>
        <v>0</v>
      </c>
      <c r="Z133" s="23" t="e">
        <f>#REF!-N133</f>
        <v>#REF!</v>
      </c>
      <c r="AA133" s="23" t="e">
        <f>#REF!-O133</f>
        <v>#REF!</v>
      </c>
      <c r="AB133" s="18">
        <f>SUM(AC133:AK133)</f>
        <v>0</v>
      </c>
      <c r="AC133" s="23">
        <f>SUM(AC134:AC138)</f>
        <v>0</v>
      </c>
      <c r="AD133" s="23">
        <f t="shared" ref="AD133:AK133" si="177">SUM(AD134:AD138)</f>
        <v>0</v>
      </c>
      <c r="AE133" s="23">
        <f t="shared" si="177"/>
        <v>0</v>
      </c>
      <c r="AF133" s="23">
        <f t="shared" si="177"/>
        <v>0</v>
      </c>
      <c r="AG133" s="23">
        <f t="shared" si="177"/>
        <v>0</v>
      </c>
      <c r="AH133" s="23">
        <f t="shared" si="177"/>
        <v>0</v>
      </c>
      <c r="AI133" s="23">
        <f t="shared" si="177"/>
        <v>0</v>
      </c>
      <c r="AJ133" s="23">
        <f t="shared" si="177"/>
        <v>0</v>
      </c>
      <c r="AK133" s="141">
        <f t="shared" si="177"/>
        <v>0</v>
      </c>
    </row>
    <row r="134" spans="1:37" s="24" customFormat="1" ht="15.75" hidden="1" customHeight="1" outlineLevel="1" x14ac:dyDescent="0.25">
      <c r="A134" s="120"/>
      <c r="B134" s="54"/>
      <c r="C134" s="47" t="s">
        <v>1</v>
      </c>
      <c r="D134" s="18">
        <f t="shared" si="163"/>
        <v>0</v>
      </c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8" t="e">
        <f t="shared" si="165"/>
        <v>#REF!</v>
      </c>
      <c r="Q134" s="23"/>
      <c r="R134" s="23"/>
      <c r="S134" s="23"/>
      <c r="T134" s="23"/>
      <c r="U134" s="23"/>
      <c r="V134" s="23"/>
      <c r="W134" s="23">
        <f t="shared" si="166"/>
        <v>0</v>
      </c>
      <c r="X134" s="23">
        <f t="shared" si="167"/>
        <v>0</v>
      </c>
      <c r="Y134" s="23">
        <f t="shared" si="168"/>
        <v>0</v>
      </c>
      <c r="Z134" s="23" t="e">
        <f>#REF!-N134</f>
        <v>#REF!</v>
      </c>
      <c r="AA134" s="23" t="e">
        <f>#REF!-O134</f>
        <v>#REF!</v>
      </c>
      <c r="AB134" s="18">
        <f>SUM(AC134:AK134)</f>
        <v>0</v>
      </c>
      <c r="AC134" s="23"/>
      <c r="AD134" s="23"/>
      <c r="AE134" s="23"/>
      <c r="AF134" s="23"/>
      <c r="AG134" s="23"/>
      <c r="AH134" s="23"/>
      <c r="AI134" s="23"/>
      <c r="AJ134" s="23"/>
      <c r="AK134" s="141"/>
    </row>
    <row r="135" spans="1:37" s="24" customFormat="1" ht="15.75" hidden="1" customHeight="1" outlineLevel="1" x14ac:dyDescent="0.25">
      <c r="A135" s="120"/>
      <c r="B135" s="54"/>
      <c r="C135" s="47" t="s">
        <v>2</v>
      </c>
      <c r="D135" s="18">
        <f t="shared" si="163"/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18" t="e">
        <f t="shared" si="165"/>
        <v>#REF!</v>
      </c>
      <c r="Q135" s="23">
        <f t="shared" ref="Q135:Q139" si="178">AC135-E135</f>
        <v>0</v>
      </c>
      <c r="R135" s="23">
        <f t="shared" ref="R135:R139" si="179">AD135-F135</f>
        <v>0</v>
      </c>
      <c r="S135" s="23">
        <f t="shared" ref="S135:S139" si="180">AE135-G135</f>
        <v>0</v>
      </c>
      <c r="T135" s="23">
        <f t="shared" ref="T135:T139" si="181">AF135-H135</f>
        <v>0</v>
      </c>
      <c r="U135" s="23">
        <f t="shared" ref="U135:U139" si="182">AG135-I135</f>
        <v>0</v>
      </c>
      <c r="V135" s="23">
        <f t="shared" ref="V135:V139" si="183">AH135-J135</f>
        <v>0</v>
      </c>
      <c r="W135" s="23">
        <f t="shared" si="166"/>
        <v>0</v>
      </c>
      <c r="X135" s="23">
        <f t="shared" si="167"/>
        <v>0</v>
      </c>
      <c r="Y135" s="23">
        <f t="shared" si="168"/>
        <v>0</v>
      </c>
      <c r="Z135" s="23" t="e">
        <f>#REF!-N135</f>
        <v>#REF!</v>
      </c>
      <c r="AA135" s="23" t="e">
        <f>#REF!-O135</f>
        <v>#REF!</v>
      </c>
      <c r="AB135" s="18">
        <f>SUM(AC135:AK135)</f>
        <v>0</v>
      </c>
      <c r="AC135" s="23">
        <v>0</v>
      </c>
      <c r="AD135" s="23">
        <v>0</v>
      </c>
      <c r="AE135" s="23">
        <v>0</v>
      </c>
      <c r="AF135" s="23">
        <v>0</v>
      </c>
      <c r="AG135" s="23">
        <v>0</v>
      </c>
      <c r="AH135" s="23"/>
      <c r="AI135" s="23"/>
      <c r="AJ135" s="23"/>
      <c r="AK135" s="141"/>
    </row>
    <row r="136" spans="1:37" s="24" customFormat="1" ht="15.75" hidden="1" customHeight="1" outlineLevel="1" x14ac:dyDescent="0.25">
      <c r="A136" s="120"/>
      <c r="B136" s="54"/>
      <c r="C136" s="47" t="s">
        <v>3</v>
      </c>
      <c r="D136" s="18">
        <f t="shared" si="163"/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18" t="e">
        <f t="shared" si="165"/>
        <v>#REF!</v>
      </c>
      <c r="Q136" s="23">
        <f t="shared" si="178"/>
        <v>0</v>
      </c>
      <c r="R136" s="23">
        <f t="shared" si="179"/>
        <v>0</v>
      </c>
      <c r="S136" s="23">
        <f t="shared" si="180"/>
        <v>0</v>
      </c>
      <c r="T136" s="23">
        <f t="shared" si="181"/>
        <v>0</v>
      </c>
      <c r="U136" s="23">
        <f t="shared" si="182"/>
        <v>0</v>
      </c>
      <c r="V136" s="23">
        <f t="shared" si="183"/>
        <v>0</v>
      </c>
      <c r="W136" s="23">
        <f t="shared" si="166"/>
        <v>0</v>
      </c>
      <c r="X136" s="23">
        <f t="shared" si="167"/>
        <v>0</v>
      </c>
      <c r="Y136" s="23">
        <f t="shared" si="168"/>
        <v>0</v>
      </c>
      <c r="Z136" s="23" t="e">
        <f>#REF!-N136</f>
        <v>#REF!</v>
      </c>
      <c r="AA136" s="23" t="e">
        <f>#REF!-O136</f>
        <v>#REF!</v>
      </c>
      <c r="AB136" s="18">
        <f>SUM(AC136:AK136)</f>
        <v>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/>
      <c r="AJ136" s="23"/>
      <c r="AK136" s="141"/>
    </row>
    <row r="137" spans="1:37" s="24" customFormat="1" ht="15.75" hidden="1" customHeight="1" outlineLevel="1" x14ac:dyDescent="0.25">
      <c r="A137" s="120"/>
      <c r="B137" s="54"/>
      <c r="C137" s="47" t="s">
        <v>4</v>
      </c>
      <c r="D137" s="18">
        <f t="shared" si="163"/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18" t="e">
        <f t="shared" si="165"/>
        <v>#REF!</v>
      </c>
      <c r="Q137" s="23">
        <f t="shared" si="178"/>
        <v>0</v>
      </c>
      <c r="R137" s="23">
        <f t="shared" si="179"/>
        <v>0</v>
      </c>
      <c r="S137" s="23">
        <f t="shared" si="180"/>
        <v>0</v>
      </c>
      <c r="T137" s="23">
        <f t="shared" si="181"/>
        <v>0</v>
      </c>
      <c r="U137" s="23">
        <f t="shared" si="182"/>
        <v>0</v>
      </c>
      <c r="V137" s="23">
        <f t="shared" si="183"/>
        <v>0</v>
      </c>
      <c r="W137" s="23">
        <f t="shared" si="166"/>
        <v>0</v>
      </c>
      <c r="X137" s="23">
        <f t="shared" si="167"/>
        <v>0</v>
      </c>
      <c r="Y137" s="23">
        <f t="shared" si="168"/>
        <v>0</v>
      </c>
      <c r="Z137" s="23" t="e">
        <f>#REF!-N137</f>
        <v>#REF!</v>
      </c>
      <c r="AA137" s="23" t="e">
        <f>#REF!-O137</f>
        <v>#REF!</v>
      </c>
      <c r="AB137" s="18">
        <f>SUM(AC137:AK137)</f>
        <v>0</v>
      </c>
      <c r="AC137" s="23">
        <v>0</v>
      </c>
      <c r="AD137" s="23">
        <v>0</v>
      </c>
      <c r="AE137" s="23">
        <v>0</v>
      </c>
      <c r="AF137" s="23">
        <v>0</v>
      </c>
      <c r="AG137" s="23">
        <v>0</v>
      </c>
      <c r="AH137" s="23">
        <v>0</v>
      </c>
      <c r="AI137" s="23"/>
      <c r="AJ137" s="23"/>
      <c r="AK137" s="141"/>
    </row>
    <row r="138" spans="1:37" s="24" customFormat="1" ht="15.75" hidden="1" customHeight="1" outlineLevel="1" x14ac:dyDescent="0.25">
      <c r="A138" s="120"/>
      <c r="B138" s="54"/>
      <c r="C138" s="47" t="s">
        <v>5</v>
      </c>
      <c r="D138" s="18">
        <f t="shared" si="163"/>
        <v>51200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51200</v>
      </c>
      <c r="P138" s="18" t="e">
        <f t="shared" si="165"/>
        <v>#REF!</v>
      </c>
      <c r="Q138" s="23">
        <f t="shared" si="178"/>
        <v>0</v>
      </c>
      <c r="R138" s="23">
        <f t="shared" si="179"/>
        <v>0</v>
      </c>
      <c r="S138" s="23">
        <f t="shared" si="180"/>
        <v>0</v>
      </c>
      <c r="T138" s="23">
        <f t="shared" si="181"/>
        <v>0</v>
      </c>
      <c r="U138" s="23">
        <f t="shared" si="182"/>
        <v>0</v>
      </c>
      <c r="V138" s="23">
        <f t="shared" si="183"/>
        <v>0</v>
      </c>
      <c r="W138" s="23">
        <f t="shared" si="166"/>
        <v>0</v>
      </c>
      <c r="X138" s="23">
        <f t="shared" si="167"/>
        <v>0</v>
      </c>
      <c r="Y138" s="23">
        <f t="shared" si="168"/>
        <v>0</v>
      </c>
      <c r="Z138" s="23" t="e">
        <f>#REF!-N138</f>
        <v>#REF!</v>
      </c>
      <c r="AA138" s="23" t="e">
        <f>#REF!-O138</f>
        <v>#REF!</v>
      </c>
      <c r="AB138" s="18">
        <f>SUM(AC138:AK138)</f>
        <v>0</v>
      </c>
      <c r="AC138" s="23">
        <v>0</v>
      </c>
      <c r="AD138" s="23">
        <v>0</v>
      </c>
      <c r="AE138" s="23">
        <v>0</v>
      </c>
      <c r="AF138" s="23">
        <v>0</v>
      </c>
      <c r="AG138" s="23">
        <v>0</v>
      </c>
      <c r="AH138" s="23">
        <v>0</v>
      </c>
      <c r="AI138" s="23">
        <v>0</v>
      </c>
      <c r="AJ138" s="23">
        <v>0</v>
      </c>
      <c r="AK138" s="141">
        <v>0</v>
      </c>
    </row>
    <row r="139" spans="1:37" s="24" customFormat="1" ht="15.75" customHeight="1" outlineLevel="1" x14ac:dyDescent="0.25">
      <c r="A139" s="120" t="s">
        <v>220</v>
      </c>
      <c r="B139" s="54" t="s">
        <v>94</v>
      </c>
      <c r="C139" s="47" t="s">
        <v>0</v>
      </c>
      <c r="D139" s="18">
        <f t="shared" si="163"/>
        <v>0</v>
      </c>
      <c r="E139" s="23">
        <f>SUM(E140:E144)</f>
        <v>0</v>
      </c>
      <c r="F139" s="23">
        <f t="shared" ref="F139:O139" si="184">SUM(F140:F144)</f>
        <v>0</v>
      </c>
      <c r="G139" s="23">
        <f t="shared" si="184"/>
        <v>0</v>
      </c>
      <c r="H139" s="23">
        <f t="shared" si="184"/>
        <v>0</v>
      </c>
      <c r="I139" s="23">
        <f t="shared" si="184"/>
        <v>0</v>
      </c>
      <c r="J139" s="23">
        <f t="shared" si="184"/>
        <v>0</v>
      </c>
      <c r="K139" s="23">
        <f t="shared" si="184"/>
        <v>0</v>
      </c>
      <c r="L139" s="23">
        <f t="shared" si="184"/>
        <v>0</v>
      </c>
      <c r="M139" s="23">
        <f t="shared" si="184"/>
        <v>0</v>
      </c>
      <c r="N139" s="23">
        <f t="shared" si="184"/>
        <v>0</v>
      </c>
      <c r="O139" s="23">
        <f t="shared" si="184"/>
        <v>0</v>
      </c>
      <c r="P139" s="18" t="e">
        <f t="shared" si="165"/>
        <v>#REF!</v>
      </c>
      <c r="Q139" s="23">
        <f t="shared" si="178"/>
        <v>0</v>
      </c>
      <c r="R139" s="23">
        <f t="shared" si="179"/>
        <v>0</v>
      </c>
      <c r="S139" s="23">
        <f t="shared" si="180"/>
        <v>0</v>
      </c>
      <c r="T139" s="23">
        <f t="shared" si="181"/>
        <v>0</v>
      </c>
      <c r="U139" s="23">
        <f t="shared" si="182"/>
        <v>0</v>
      </c>
      <c r="V139" s="23">
        <f t="shared" si="183"/>
        <v>0</v>
      </c>
      <c r="W139" s="23">
        <f t="shared" si="166"/>
        <v>10500</v>
      </c>
      <c r="X139" s="23">
        <f t="shared" si="167"/>
        <v>10500</v>
      </c>
      <c r="Y139" s="23">
        <f t="shared" si="168"/>
        <v>0</v>
      </c>
      <c r="Z139" s="23" t="e">
        <f>#REF!-N139</f>
        <v>#REF!</v>
      </c>
      <c r="AA139" s="23" t="e">
        <f>#REF!-O139</f>
        <v>#REF!</v>
      </c>
      <c r="AB139" s="18">
        <f>SUM(AC139:AK139)</f>
        <v>21000</v>
      </c>
      <c r="AC139" s="23">
        <f>SUM(AC140:AC144)</f>
        <v>0</v>
      </c>
      <c r="AD139" s="23">
        <f t="shared" ref="AD139:AK139" si="185">SUM(AD140:AD144)</f>
        <v>0</v>
      </c>
      <c r="AE139" s="23">
        <f t="shared" si="185"/>
        <v>0</v>
      </c>
      <c r="AF139" s="23">
        <f t="shared" si="185"/>
        <v>0</v>
      </c>
      <c r="AG139" s="23">
        <f t="shared" si="185"/>
        <v>0</v>
      </c>
      <c r="AH139" s="23">
        <f t="shared" si="185"/>
        <v>0</v>
      </c>
      <c r="AI139" s="23">
        <f t="shared" si="185"/>
        <v>10500</v>
      </c>
      <c r="AJ139" s="23">
        <f t="shared" si="185"/>
        <v>10500</v>
      </c>
      <c r="AK139" s="141">
        <f t="shared" si="185"/>
        <v>0</v>
      </c>
    </row>
    <row r="140" spans="1:37" s="24" customFormat="1" ht="15.75" customHeight="1" outlineLevel="1" x14ac:dyDescent="0.25">
      <c r="A140" s="120"/>
      <c r="B140" s="54"/>
      <c r="C140" s="47" t="s">
        <v>1</v>
      </c>
      <c r="D140" s="18">
        <f t="shared" si="163"/>
        <v>0</v>
      </c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8" t="e">
        <f t="shared" si="165"/>
        <v>#REF!</v>
      </c>
      <c r="Q140" s="23"/>
      <c r="R140" s="23"/>
      <c r="S140" s="23"/>
      <c r="T140" s="23"/>
      <c r="U140" s="23"/>
      <c r="V140" s="23"/>
      <c r="W140" s="23">
        <f t="shared" si="166"/>
        <v>0</v>
      </c>
      <c r="X140" s="23">
        <f t="shared" si="167"/>
        <v>0</v>
      </c>
      <c r="Y140" s="23">
        <f t="shared" si="168"/>
        <v>0</v>
      </c>
      <c r="Z140" s="23" t="e">
        <f>#REF!-N140</f>
        <v>#REF!</v>
      </c>
      <c r="AA140" s="23" t="e">
        <f>#REF!-O140</f>
        <v>#REF!</v>
      </c>
      <c r="AB140" s="18">
        <f>SUM(AC140:AK140)</f>
        <v>0</v>
      </c>
      <c r="AC140" s="23"/>
      <c r="AD140" s="23"/>
      <c r="AE140" s="23"/>
      <c r="AF140" s="23"/>
      <c r="AG140" s="23"/>
      <c r="AH140" s="23"/>
      <c r="AI140" s="23"/>
      <c r="AJ140" s="23"/>
      <c r="AK140" s="141"/>
    </row>
    <row r="141" spans="1:37" s="24" customFormat="1" ht="15.75" customHeight="1" outlineLevel="1" x14ac:dyDescent="0.25">
      <c r="A141" s="120"/>
      <c r="B141" s="54"/>
      <c r="C141" s="47" t="s">
        <v>2</v>
      </c>
      <c r="D141" s="18">
        <f t="shared" si="163"/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18" t="e">
        <f t="shared" si="165"/>
        <v>#REF!</v>
      </c>
      <c r="Q141" s="23">
        <f t="shared" ref="Q141:Q144" si="186">AC141-E141</f>
        <v>0</v>
      </c>
      <c r="R141" s="23">
        <f t="shared" ref="R141:R144" si="187">AD141-F141</f>
        <v>0</v>
      </c>
      <c r="S141" s="23">
        <f t="shared" ref="S141:S144" si="188">AE141-G141</f>
        <v>0</v>
      </c>
      <c r="T141" s="23">
        <f t="shared" ref="T141:T144" si="189">AF141-H141</f>
        <v>0</v>
      </c>
      <c r="U141" s="23">
        <f t="shared" ref="U141:U144" si="190">AG141-I141</f>
        <v>0</v>
      </c>
      <c r="V141" s="23">
        <f t="shared" ref="V141:V144" si="191">AH141-J141</f>
        <v>0</v>
      </c>
      <c r="W141" s="23">
        <f t="shared" si="166"/>
        <v>0</v>
      </c>
      <c r="X141" s="23">
        <f t="shared" si="167"/>
        <v>0</v>
      </c>
      <c r="Y141" s="23">
        <f t="shared" si="168"/>
        <v>0</v>
      </c>
      <c r="Z141" s="23" t="e">
        <f>#REF!-N141</f>
        <v>#REF!</v>
      </c>
      <c r="AA141" s="23" t="e">
        <f>#REF!-O141</f>
        <v>#REF!</v>
      </c>
      <c r="AB141" s="18">
        <f>SUM(AC141:AK141)</f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/>
      <c r="AI141" s="23"/>
      <c r="AJ141" s="23"/>
      <c r="AK141" s="141"/>
    </row>
    <row r="142" spans="1:37" s="24" customFormat="1" ht="15.75" customHeight="1" outlineLevel="1" x14ac:dyDescent="0.25">
      <c r="A142" s="120"/>
      <c r="B142" s="54"/>
      <c r="C142" s="47" t="s">
        <v>3</v>
      </c>
      <c r="D142" s="18">
        <f t="shared" si="163"/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18" t="e">
        <f t="shared" si="165"/>
        <v>#REF!</v>
      </c>
      <c r="Q142" s="23">
        <f t="shared" si="186"/>
        <v>0</v>
      </c>
      <c r="R142" s="23">
        <f t="shared" si="187"/>
        <v>0</v>
      </c>
      <c r="S142" s="23">
        <f t="shared" si="188"/>
        <v>0</v>
      </c>
      <c r="T142" s="23">
        <f t="shared" si="189"/>
        <v>0</v>
      </c>
      <c r="U142" s="23">
        <f t="shared" si="190"/>
        <v>0</v>
      </c>
      <c r="V142" s="23">
        <f t="shared" si="191"/>
        <v>0</v>
      </c>
      <c r="W142" s="23">
        <f t="shared" si="166"/>
        <v>10000</v>
      </c>
      <c r="X142" s="23">
        <f t="shared" si="167"/>
        <v>10000</v>
      </c>
      <c r="Y142" s="23">
        <f t="shared" si="168"/>
        <v>0</v>
      </c>
      <c r="Z142" s="23" t="e">
        <f>#REF!-N142</f>
        <v>#REF!</v>
      </c>
      <c r="AA142" s="23" t="e">
        <f>#REF!-O142</f>
        <v>#REF!</v>
      </c>
      <c r="AB142" s="18">
        <f>SUM(AC142:AK142)</f>
        <v>20000</v>
      </c>
      <c r="AC142" s="23">
        <v>0</v>
      </c>
      <c r="AD142" s="2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10000</v>
      </c>
      <c r="AJ142" s="23">
        <v>10000</v>
      </c>
      <c r="AK142" s="141"/>
    </row>
    <row r="143" spans="1:37" s="24" customFormat="1" ht="15.75" customHeight="1" outlineLevel="1" x14ac:dyDescent="0.25">
      <c r="A143" s="120"/>
      <c r="B143" s="54"/>
      <c r="C143" s="47" t="s">
        <v>4</v>
      </c>
      <c r="D143" s="18">
        <f t="shared" si="163"/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18" t="e">
        <f t="shared" si="165"/>
        <v>#REF!</v>
      </c>
      <c r="Q143" s="23">
        <f t="shared" si="186"/>
        <v>0</v>
      </c>
      <c r="R143" s="23">
        <f t="shared" si="187"/>
        <v>0</v>
      </c>
      <c r="S143" s="23">
        <f t="shared" si="188"/>
        <v>0</v>
      </c>
      <c r="T143" s="23">
        <f t="shared" si="189"/>
        <v>0</v>
      </c>
      <c r="U143" s="23">
        <f t="shared" si="190"/>
        <v>0</v>
      </c>
      <c r="V143" s="23">
        <f t="shared" si="191"/>
        <v>0</v>
      </c>
      <c r="W143" s="23">
        <f t="shared" si="166"/>
        <v>500</v>
      </c>
      <c r="X143" s="23">
        <f t="shared" si="167"/>
        <v>500</v>
      </c>
      <c r="Y143" s="23">
        <f t="shared" si="168"/>
        <v>0</v>
      </c>
      <c r="Z143" s="23" t="e">
        <f>#REF!-N143</f>
        <v>#REF!</v>
      </c>
      <c r="AA143" s="23" t="e">
        <f>#REF!-O143</f>
        <v>#REF!</v>
      </c>
      <c r="AB143" s="18">
        <f>SUM(AC143:AK143)</f>
        <v>1000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f>AI142*0.05</f>
        <v>500</v>
      </c>
      <c r="AJ143" s="23">
        <f>AJ142*0.05</f>
        <v>500</v>
      </c>
      <c r="AK143" s="141"/>
    </row>
    <row r="144" spans="1:37" s="24" customFormat="1" ht="15.75" customHeight="1" outlineLevel="1" x14ac:dyDescent="0.25">
      <c r="A144" s="120"/>
      <c r="B144" s="54"/>
      <c r="C144" s="47" t="s">
        <v>5</v>
      </c>
      <c r="D144" s="18">
        <f t="shared" si="163"/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18" t="e">
        <f t="shared" si="165"/>
        <v>#REF!</v>
      </c>
      <c r="Q144" s="23">
        <f t="shared" si="186"/>
        <v>0</v>
      </c>
      <c r="R144" s="23">
        <f t="shared" si="187"/>
        <v>0</v>
      </c>
      <c r="S144" s="23">
        <f t="shared" si="188"/>
        <v>0</v>
      </c>
      <c r="T144" s="23">
        <f t="shared" si="189"/>
        <v>0</v>
      </c>
      <c r="U144" s="23">
        <f t="shared" si="190"/>
        <v>0</v>
      </c>
      <c r="V144" s="23">
        <f t="shared" si="191"/>
        <v>0</v>
      </c>
      <c r="W144" s="23">
        <f t="shared" si="166"/>
        <v>0</v>
      </c>
      <c r="X144" s="23">
        <f t="shared" si="167"/>
        <v>0</v>
      </c>
      <c r="Y144" s="23">
        <f t="shared" si="168"/>
        <v>0</v>
      </c>
      <c r="Z144" s="23" t="e">
        <f>#REF!-N144</f>
        <v>#REF!</v>
      </c>
      <c r="AA144" s="23" t="e">
        <f>#REF!-O144</f>
        <v>#REF!</v>
      </c>
      <c r="AB144" s="18">
        <f>SUM(AC144:AK144)</f>
        <v>0</v>
      </c>
      <c r="AC144" s="23">
        <v>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3">
        <v>0</v>
      </c>
      <c r="AK144" s="141">
        <v>0</v>
      </c>
    </row>
    <row r="145" spans="1:37" s="24" customFormat="1" ht="15.75" customHeight="1" outlineLevel="1" x14ac:dyDescent="0.25">
      <c r="A145" s="120" t="s">
        <v>221</v>
      </c>
      <c r="B145" s="54" t="s">
        <v>94</v>
      </c>
      <c r="C145" s="47" t="s">
        <v>0</v>
      </c>
      <c r="D145" s="18">
        <f t="shared" ref="D145:D150" si="192">SUM(E145:O145)</f>
        <v>0</v>
      </c>
      <c r="E145" s="23">
        <f>SUM(E146:E150)</f>
        <v>0</v>
      </c>
      <c r="F145" s="23">
        <f t="shared" ref="F145:O145" si="193">SUM(F146:F150)</f>
        <v>0</v>
      </c>
      <c r="G145" s="23">
        <f t="shared" si="193"/>
        <v>0</v>
      </c>
      <c r="H145" s="23">
        <f t="shared" si="193"/>
        <v>0</v>
      </c>
      <c r="I145" s="23">
        <f t="shared" si="193"/>
        <v>0</v>
      </c>
      <c r="J145" s="23">
        <f t="shared" si="193"/>
        <v>0</v>
      </c>
      <c r="K145" s="23">
        <f t="shared" si="193"/>
        <v>0</v>
      </c>
      <c r="L145" s="23">
        <f t="shared" si="193"/>
        <v>0</v>
      </c>
      <c r="M145" s="23">
        <f t="shared" si="193"/>
        <v>0</v>
      </c>
      <c r="N145" s="23">
        <f t="shared" si="193"/>
        <v>0</v>
      </c>
      <c r="O145" s="23">
        <f t="shared" si="193"/>
        <v>0</v>
      </c>
      <c r="P145" s="18" t="e">
        <f t="shared" ref="P145:P148" si="194">SUM(Q145:AA145)</f>
        <v>#REF!</v>
      </c>
      <c r="Q145" s="23">
        <f t="shared" si="129"/>
        <v>0</v>
      </c>
      <c r="R145" s="23">
        <f t="shared" si="130"/>
        <v>0</v>
      </c>
      <c r="S145" s="23">
        <f t="shared" si="131"/>
        <v>0</v>
      </c>
      <c r="T145" s="23">
        <f t="shared" si="132"/>
        <v>0</v>
      </c>
      <c r="U145" s="23">
        <f t="shared" si="133"/>
        <v>0</v>
      </c>
      <c r="V145" s="23">
        <f t="shared" si="134"/>
        <v>0</v>
      </c>
      <c r="W145" s="23">
        <f t="shared" ref="W145:W150" si="195">AI145-K145</f>
        <v>358734.6</v>
      </c>
      <c r="X145" s="23">
        <f t="shared" ref="X145:X150" si="196">AJ145-L145</f>
        <v>368036.5</v>
      </c>
      <c r="Y145" s="23">
        <f t="shared" ref="Y145:Y150" si="197">AK145-M145</f>
        <v>382745.2</v>
      </c>
      <c r="Z145" s="23" t="e">
        <f>#REF!-N145</f>
        <v>#REF!</v>
      </c>
      <c r="AA145" s="23" t="e">
        <f>#REF!-O145</f>
        <v>#REF!</v>
      </c>
      <c r="AB145" s="18">
        <f>SUM(AC145:AK145)</f>
        <v>1109516.3</v>
      </c>
      <c r="AC145" s="23">
        <f>SUM(AC146:AC150)</f>
        <v>0</v>
      </c>
      <c r="AD145" s="23">
        <f t="shared" ref="AD145:AK145" si="198">SUM(AD146:AD150)</f>
        <v>0</v>
      </c>
      <c r="AE145" s="23">
        <f t="shared" si="198"/>
        <v>0</v>
      </c>
      <c r="AF145" s="23">
        <f t="shared" si="198"/>
        <v>0</v>
      </c>
      <c r="AG145" s="23">
        <f t="shared" si="198"/>
        <v>0</v>
      </c>
      <c r="AH145" s="23">
        <f t="shared" si="198"/>
        <v>0</v>
      </c>
      <c r="AI145" s="23">
        <f t="shared" si="198"/>
        <v>358734.6</v>
      </c>
      <c r="AJ145" s="23">
        <f t="shared" si="198"/>
        <v>368036.5</v>
      </c>
      <c r="AK145" s="141">
        <f t="shared" si="198"/>
        <v>382745.2</v>
      </c>
    </row>
    <row r="146" spans="1:37" s="24" customFormat="1" ht="15.75" customHeight="1" outlineLevel="1" x14ac:dyDescent="0.25">
      <c r="A146" s="120"/>
      <c r="B146" s="54"/>
      <c r="C146" s="47" t="s">
        <v>1</v>
      </c>
      <c r="D146" s="18">
        <f t="shared" si="192"/>
        <v>0</v>
      </c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8" t="e">
        <f t="shared" si="194"/>
        <v>#REF!</v>
      </c>
      <c r="Q146" s="23"/>
      <c r="R146" s="23"/>
      <c r="S146" s="23"/>
      <c r="T146" s="23"/>
      <c r="U146" s="23"/>
      <c r="V146" s="23"/>
      <c r="W146" s="23">
        <f t="shared" si="195"/>
        <v>0</v>
      </c>
      <c r="X146" s="23">
        <f t="shared" si="196"/>
        <v>0</v>
      </c>
      <c r="Y146" s="23">
        <f t="shared" si="197"/>
        <v>0</v>
      </c>
      <c r="Z146" s="23" t="e">
        <f>#REF!-N146</f>
        <v>#REF!</v>
      </c>
      <c r="AA146" s="23" t="e">
        <f>#REF!-O146</f>
        <v>#REF!</v>
      </c>
      <c r="AB146" s="18">
        <f>SUM(AC146:AK146)</f>
        <v>0</v>
      </c>
      <c r="AC146" s="23"/>
      <c r="AD146" s="23"/>
      <c r="AE146" s="23"/>
      <c r="AF146" s="23"/>
      <c r="AG146" s="23"/>
      <c r="AH146" s="23"/>
      <c r="AI146" s="23"/>
      <c r="AJ146" s="23"/>
      <c r="AK146" s="141"/>
    </row>
    <row r="147" spans="1:37" s="24" customFormat="1" ht="15.75" customHeight="1" outlineLevel="1" x14ac:dyDescent="0.25">
      <c r="A147" s="120"/>
      <c r="B147" s="54"/>
      <c r="C147" s="47" t="s">
        <v>2</v>
      </c>
      <c r="D147" s="18">
        <f t="shared" si="192"/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18" t="e">
        <f t="shared" si="194"/>
        <v>#REF!</v>
      </c>
      <c r="Q147" s="23">
        <f t="shared" ref="Q147:Q150" si="199">AC147-E147</f>
        <v>0</v>
      </c>
      <c r="R147" s="23">
        <f t="shared" ref="R147:R150" si="200">AD147-F147</f>
        <v>0</v>
      </c>
      <c r="S147" s="23">
        <f t="shared" ref="S147:S150" si="201">AE147-G147</f>
        <v>0</v>
      </c>
      <c r="T147" s="23">
        <f t="shared" ref="T147:T150" si="202">AF147-H147</f>
        <v>0</v>
      </c>
      <c r="U147" s="23">
        <f t="shared" ref="U147:U150" si="203">AG147-I147</f>
        <v>0</v>
      </c>
      <c r="V147" s="23">
        <f t="shared" ref="V147:V150" si="204">AH147-J147</f>
        <v>0</v>
      </c>
      <c r="W147" s="23">
        <f t="shared" si="195"/>
        <v>0</v>
      </c>
      <c r="X147" s="23">
        <f t="shared" si="196"/>
        <v>0</v>
      </c>
      <c r="Y147" s="23">
        <f t="shared" si="197"/>
        <v>0</v>
      </c>
      <c r="Z147" s="23" t="e">
        <f>#REF!-N147</f>
        <v>#REF!</v>
      </c>
      <c r="AA147" s="23" t="e">
        <f>#REF!-O147</f>
        <v>#REF!</v>
      </c>
      <c r="AB147" s="18">
        <f>SUM(AC147:AK147)</f>
        <v>0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/>
      <c r="AI147" s="23"/>
      <c r="AJ147" s="23"/>
      <c r="AK147" s="141"/>
    </row>
    <row r="148" spans="1:37" s="24" customFormat="1" ht="15.75" customHeight="1" outlineLevel="1" x14ac:dyDescent="0.25">
      <c r="A148" s="120"/>
      <c r="B148" s="54"/>
      <c r="C148" s="47" t="s">
        <v>3</v>
      </c>
      <c r="D148" s="18">
        <f t="shared" si="192"/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18" t="e">
        <f t="shared" si="194"/>
        <v>#REF!</v>
      </c>
      <c r="Q148" s="23">
        <f t="shared" si="199"/>
        <v>0</v>
      </c>
      <c r="R148" s="23">
        <f t="shared" si="200"/>
        <v>0</v>
      </c>
      <c r="S148" s="23">
        <f t="shared" si="201"/>
        <v>0</v>
      </c>
      <c r="T148" s="23">
        <f t="shared" si="202"/>
        <v>0</v>
      </c>
      <c r="U148" s="23">
        <f t="shared" si="203"/>
        <v>0</v>
      </c>
      <c r="V148" s="23">
        <f t="shared" si="204"/>
        <v>0</v>
      </c>
      <c r="W148" s="23">
        <f t="shared" si="195"/>
        <v>358734.6</v>
      </c>
      <c r="X148" s="23">
        <f t="shared" si="196"/>
        <v>368036.5</v>
      </c>
      <c r="Y148" s="23">
        <f t="shared" si="197"/>
        <v>382745.2</v>
      </c>
      <c r="Z148" s="23" t="e">
        <f>#REF!-N148</f>
        <v>#REF!</v>
      </c>
      <c r="AA148" s="23" t="e">
        <f>#REF!-O148</f>
        <v>#REF!</v>
      </c>
      <c r="AB148" s="18">
        <f>SUM(AC148:AK148)</f>
        <v>1109516.3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358734.6</v>
      </c>
      <c r="AJ148" s="23">
        <v>368036.5</v>
      </c>
      <c r="AK148" s="141">
        <v>382745.2</v>
      </c>
    </row>
    <row r="149" spans="1:37" s="24" customFormat="1" ht="15.75" customHeight="1" outlineLevel="1" x14ac:dyDescent="0.25">
      <c r="A149" s="120"/>
      <c r="B149" s="54"/>
      <c r="C149" s="47" t="s">
        <v>4</v>
      </c>
      <c r="D149" s="18">
        <f t="shared" si="192"/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8" t="e">
        <f t="shared" ref="P149" si="205">SUM(Q149:AA149)</f>
        <v>#REF!</v>
      </c>
      <c r="Q149" s="23">
        <f t="shared" si="199"/>
        <v>0</v>
      </c>
      <c r="R149" s="23">
        <f t="shared" si="200"/>
        <v>0</v>
      </c>
      <c r="S149" s="23">
        <f t="shared" si="201"/>
        <v>0</v>
      </c>
      <c r="T149" s="23">
        <f t="shared" si="202"/>
        <v>0</v>
      </c>
      <c r="U149" s="23">
        <f t="shared" si="203"/>
        <v>0</v>
      </c>
      <c r="V149" s="23">
        <f t="shared" si="204"/>
        <v>0</v>
      </c>
      <c r="W149" s="23">
        <f t="shared" si="195"/>
        <v>0</v>
      </c>
      <c r="X149" s="23">
        <f t="shared" si="196"/>
        <v>0</v>
      </c>
      <c r="Y149" s="23">
        <f t="shared" si="197"/>
        <v>0</v>
      </c>
      <c r="Z149" s="23" t="e">
        <f>#REF!-N149</f>
        <v>#REF!</v>
      </c>
      <c r="AA149" s="23" t="e">
        <f>#REF!-O149</f>
        <v>#REF!</v>
      </c>
      <c r="AB149" s="18">
        <f>SUM(AC149:AK149)</f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/>
      <c r="AJ149" s="23"/>
      <c r="AK149" s="141"/>
    </row>
    <row r="150" spans="1:37" s="24" customFormat="1" ht="15.75" customHeight="1" outlineLevel="1" x14ac:dyDescent="0.25">
      <c r="A150" s="120"/>
      <c r="B150" s="54"/>
      <c r="C150" s="47" t="s">
        <v>5</v>
      </c>
      <c r="D150" s="18">
        <f t="shared" si="192"/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18" t="e">
        <f t="shared" ref="P150" si="206">SUM(Q150:AA150)</f>
        <v>#REF!</v>
      </c>
      <c r="Q150" s="23">
        <f t="shared" si="199"/>
        <v>0</v>
      </c>
      <c r="R150" s="23">
        <f t="shared" si="200"/>
        <v>0</v>
      </c>
      <c r="S150" s="23">
        <f t="shared" si="201"/>
        <v>0</v>
      </c>
      <c r="T150" s="23">
        <f t="shared" si="202"/>
        <v>0</v>
      </c>
      <c r="U150" s="23">
        <f t="shared" si="203"/>
        <v>0</v>
      </c>
      <c r="V150" s="23">
        <f t="shared" si="204"/>
        <v>0</v>
      </c>
      <c r="W150" s="23">
        <f t="shared" si="195"/>
        <v>0</v>
      </c>
      <c r="X150" s="23">
        <f t="shared" si="196"/>
        <v>0</v>
      </c>
      <c r="Y150" s="23">
        <f t="shared" si="197"/>
        <v>0</v>
      </c>
      <c r="Z150" s="23" t="e">
        <f>#REF!-N150</f>
        <v>#REF!</v>
      </c>
      <c r="AA150" s="23" t="e">
        <f>#REF!-O150</f>
        <v>#REF!</v>
      </c>
      <c r="AB150" s="18">
        <f>SUM(AC150:AK150)</f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141">
        <v>0</v>
      </c>
    </row>
    <row r="151" spans="1:37" s="24" customFormat="1" ht="15.75" customHeight="1" outlineLevel="1" x14ac:dyDescent="0.25">
      <c r="A151" s="108" t="s">
        <v>60</v>
      </c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109"/>
    </row>
    <row r="152" spans="1:37" s="24" customFormat="1" ht="15.75" hidden="1" customHeight="1" outlineLevel="1" x14ac:dyDescent="0.25">
      <c r="A152" s="113" t="s">
        <v>33</v>
      </c>
      <c r="B152" s="54" t="s">
        <v>95</v>
      </c>
      <c r="C152" s="47" t="s">
        <v>0</v>
      </c>
      <c r="D152" s="18">
        <f>SUM(E152:O152)</f>
        <v>60000</v>
      </c>
      <c r="E152" s="23">
        <f t="shared" ref="E152:O152" si="207">SUM(E154:E157)</f>
        <v>0</v>
      </c>
      <c r="F152" s="23">
        <f t="shared" si="207"/>
        <v>0</v>
      </c>
      <c r="G152" s="23">
        <f t="shared" si="207"/>
        <v>0</v>
      </c>
      <c r="H152" s="23">
        <f t="shared" si="207"/>
        <v>0</v>
      </c>
      <c r="I152" s="23">
        <f t="shared" si="207"/>
        <v>0</v>
      </c>
      <c r="J152" s="23">
        <f t="shared" si="207"/>
        <v>0</v>
      </c>
      <c r="K152" s="23">
        <f t="shared" si="207"/>
        <v>30000</v>
      </c>
      <c r="L152" s="23">
        <f t="shared" si="207"/>
        <v>30000</v>
      </c>
      <c r="M152" s="23">
        <f t="shared" si="207"/>
        <v>0</v>
      </c>
      <c r="N152" s="23">
        <f t="shared" si="207"/>
        <v>0</v>
      </c>
      <c r="O152" s="23">
        <f t="shared" si="207"/>
        <v>0</v>
      </c>
      <c r="P152" s="18" t="e">
        <f t="shared" si="136"/>
        <v>#REF!</v>
      </c>
      <c r="Q152" s="23">
        <f t="shared" ref="Q152:W152" si="208">AC152-E152</f>
        <v>0</v>
      </c>
      <c r="R152" s="23">
        <f t="shared" si="208"/>
        <v>0</v>
      </c>
      <c r="S152" s="23">
        <f t="shared" si="208"/>
        <v>0</v>
      </c>
      <c r="T152" s="23">
        <f t="shared" si="208"/>
        <v>0</v>
      </c>
      <c r="U152" s="23">
        <f t="shared" si="208"/>
        <v>0</v>
      </c>
      <c r="V152" s="23">
        <f t="shared" si="208"/>
        <v>0</v>
      </c>
      <c r="W152" s="23">
        <f t="shared" si="208"/>
        <v>-30000</v>
      </c>
      <c r="X152" s="23">
        <f t="shared" ref="X152" si="209">AJ152-L152</f>
        <v>-30000</v>
      </c>
      <c r="Y152" s="23">
        <f t="shared" ref="Y152" si="210">AK152-M152</f>
        <v>0</v>
      </c>
      <c r="Z152" s="23" t="e">
        <f>#REF!-N152</f>
        <v>#REF!</v>
      </c>
      <c r="AA152" s="23" t="e">
        <f>#REF!-O152</f>
        <v>#REF!</v>
      </c>
      <c r="AB152" s="18">
        <f>SUM(AC152:AK152)</f>
        <v>0</v>
      </c>
      <c r="AC152" s="23">
        <f t="shared" ref="AC152:AG152" si="211">SUM(AC154:AC157)</f>
        <v>0</v>
      </c>
      <c r="AD152" s="23">
        <f t="shared" si="211"/>
        <v>0</v>
      </c>
      <c r="AE152" s="23">
        <f t="shared" si="211"/>
        <v>0</v>
      </c>
      <c r="AF152" s="23">
        <f t="shared" si="211"/>
        <v>0</v>
      </c>
      <c r="AG152" s="23">
        <f t="shared" si="211"/>
        <v>0</v>
      </c>
      <c r="AH152" s="23"/>
      <c r="AI152" s="23"/>
      <c r="AJ152" s="23"/>
      <c r="AK152" s="141"/>
    </row>
    <row r="153" spans="1:37" s="24" customFormat="1" ht="15.75" hidden="1" customHeight="1" outlineLevel="1" x14ac:dyDescent="0.25">
      <c r="A153" s="113"/>
      <c r="B153" s="54"/>
      <c r="C153" s="47" t="s">
        <v>1</v>
      </c>
      <c r="D153" s="18">
        <f t="shared" ref="D153:D163" si="212">SUM(E153:O153)</f>
        <v>0</v>
      </c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8" t="e">
        <f t="shared" si="136"/>
        <v>#REF!</v>
      </c>
      <c r="Q153" s="23"/>
      <c r="R153" s="23"/>
      <c r="S153" s="23"/>
      <c r="T153" s="23"/>
      <c r="U153" s="23"/>
      <c r="V153" s="23"/>
      <c r="W153" s="23">
        <f t="shared" ref="W153:W216" si="213">AI153-K153</f>
        <v>0</v>
      </c>
      <c r="X153" s="23">
        <f t="shared" ref="X153:X216" si="214">AJ153-L153</f>
        <v>0</v>
      </c>
      <c r="Y153" s="23">
        <f t="shared" ref="Y153:Y216" si="215">AK153-M153</f>
        <v>0</v>
      </c>
      <c r="Z153" s="23" t="e">
        <f>#REF!-N153</f>
        <v>#REF!</v>
      </c>
      <c r="AA153" s="23" t="e">
        <f>#REF!-O153</f>
        <v>#REF!</v>
      </c>
      <c r="AB153" s="18">
        <f>SUM(AC153:AK153)</f>
        <v>0</v>
      </c>
      <c r="AC153" s="23"/>
      <c r="AD153" s="23"/>
      <c r="AE153" s="23"/>
      <c r="AF153" s="23"/>
      <c r="AG153" s="23"/>
      <c r="AH153" s="23"/>
      <c r="AI153" s="23"/>
      <c r="AJ153" s="23"/>
      <c r="AK153" s="141"/>
    </row>
    <row r="154" spans="1:37" s="24" customFormat="1" ht="15.75" hidden="1" customHeight="1" outlineLevel="1" x14ac:dyDescent="0.25">
      <c r="A154" s="113"/>
      <c r="B154" s="54"/>
      <c r="C154" s="47" t="s">
        <v>2</v>
      </c>
      <c r="D154" s="18">
        <f t="shared" si="212"/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18" t="e">
        <f t="shared" si="136"/>
        <v>#REF!</v>
      </c>
      <c r="Q154" s="23">
        <f t="shared" ref="Q154:Q238" si="216">AC154-E154</f>
        <v>0</v>
      </c>
      <c r="R154" s="23">
        <f t="shared" ref="R154:R238" si="217">AD154-F154</f>
        <v>0</v>
      </c>
      <c r="S154" s="23">
        <f t="shared" ref="S154:S238" si="218">AE154-G154</f>
        <v>0</v>
      </c>
      <c r="T154" s="23">
        <f t="shared" ref="T154:T238" si="219">AF154-H154</f>
        <v>0</v>
      </c>
      <c r="U154" s="23">
        <f t="shared" ref="U154:U238" si="220">AG154-I154</f>
        <v>0</v>
      </c>
      <c r="V154" s="23">
        <f t="shared" ref="V154:V238" si="221">AH154-J154</f>
        <v>0</v>
      </c>
      <c r="W154" s="23">
        <f t="shared" si="213"/>
        <v>0</v>
      </c>
      <c r="X154" s="23">
        <f t="shared" si="214"/>
        <v>0</v>
      </c>
      <c r="Y154" s="23">
        <f t="shared" si="215"/>
        <v>0</v>
      </c>
      <c r="Z154" s="23" t="e">
        <f>#REF!-N154</f>
        <v>#REF!</v>
      </c>
      <c r="AA154" s="23" t="e">
        <f>#REF!-O154</f>
        <v>#REF!</v>
      </c>
      <c r="AB154" s="18">
        <f>SUM(AC154:AK154)</f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</v>
      </c>
      <c r="AH154" s="23"/>
      <c r="AI154" s="23"/>
      <c r="AJ154" s="23"/>
      <c r="AK154" s="141"/>
    </row>
    <row r="155" spans="1:37" s="24" customFormat="1" ht="15.75" hidden="1" customHeight="1" outlineLevel="1" x14ac:dyDescent="0.25">
      <c r="A155" s="113"/>
      <c r="B155" s="54"/>
      <c r="C155" s="47" t="s">
        <v>3</v>
      </c>
      <c r="D155" s="18">
        <f t="shared" si="212"/>
        <v>30000</v>
      </c>
      <c r="E155" s="23">
        <v>0</v>
      </c>
      <c r="F155" s="23">
        <v>0</v>
      </c>
      <c r="G155" s="23">
        <v>0</v>
      </c>
      <c r="H155" s="23">
        <f>15000-15000</f>
        <v>0</v>
      </c>
      <c r="I155" s="23">
        <v>0</v>
      </c>
      <c r="J155" s="23">
        <v>0</v>
      </c>
      <c r="K155" s="23">
        <v>15000</v>
      </c>
      <c r="L155" s="23">
        <v>15000</v>
      </c>
      <c r="M155" s="23">
        <v>0</v>
      </c>
      <c r="N155" s="23">
        <v>0</v>
      </c>
      <c r="O155" s="23">
        <v>0</v>
      </c>
      <c r="P155" s="18" t="e">
        <f t="shared" si="136"/>
        <v>#REF!</v>
      </c>
      <c r="Q155" s="23">
        <f t="shared" si="216"/>
        <v>0</v>
      </c>
      <c r="R155" s="23">
        <f t="shared" si="217"/>
        <v>0</v>
      </c>
      <c r="S155" s="23">
        <f t="shared" si="218"/>
        <v>0</v>
      </c>
      <c r="T155" s="23">
        <f t="shared" si="219"/>
        <v>0</v>
      </c>
      <c r="U155" s="23">
        <f t="shared" si="220"/>
        <v>0</v>
      </c>
      <c r="V155" s="23">
        <f t="shared" si="221"/>
        <v>0</v>
      </c>
      <c r="W155" s="23">
        <f t="shared" si="213"/>
        <v>-15000</v>
      </c>
      <c r="X155" s="23">
        <f t="shared" si="214"/>
        <v>-15000</v>
      </c>
      <c r="Y155" s="23">
        <f t="shared" si="215"/>
        <v>0</v>
      </c>
      <c r="Z155" s="23" t="e">
        <f>#REF!-N155</f>
        <v>#REF!</v>
      </c>
      <c r="AA155" s="23" t="e">
        <f>#REF!-O155</f>
        <v>#REF!</v>
      </c>
      <c r="AB155" s="18">
        <f>SUM(AC155:AK155)</f>
        <v>0</v>
      </c>
      <c r="AC155" s="23">
        <v>0</v>
      </c>
      <c r="AD155" s="23">
        <v>0</v>
      </c>
      <c r="AE155" s="23">
        <v>0</v>
      </c>
      <c r="AF155" s="23">
        <f>15000-15000</f>
        <v>0</v>
      </c>
      <c r="AG155" s="23">
        <v>0</v>
      </c>
      <c r="AH155" s="23"/>
      <c r="AI155" s="23"/>
      <c r="AJ155" s="23"/>
      <c r="AK155" s="141"/>
    </row>
    <row r="156" spans="1:37" s="24" customFormat="1" ht="15.75" hidden="1" customHeight="1" outlineLevel="1" x14ac:dyDescent="0.25">
      <c r="A156" s="113"/>
      <c r="B156" s="54"/>
      <c r="C156" s="47" t="s">
        <v>4</v>
      </c>
      <c r="D156" s="18">
        <f t="shared" si="212"/>
        <v>30000</v>
      </c>
      <c r="E156" s="23">
        <v>0</v>
      </c>
      <c r="F156" s="23">
        <v>0</v>
      </c>
      <c r="G156" s="23">
        <v>0</v>
      </c>
      <c r="H156" s="23">
        <f>15000-15000</f>
        <v>0</v>
      </c>
      <c r="I156" s="23">
        <v>0</v>
      </c>
      <c r="J156" s="23">
        <v>0</v>
      </c>
      <c r="K156" s="23">
        <v>15000</v>
      </c>
      <c r="L156" s="23">
        <v>15000</v>
      </c>
      <c r="M156" s="23">
        <v>0</v>
      </c>
      <c r="N156" s="23">
        <v>0</v>
      </c>
      <c r="O156" s="23">
        <v>0</v>
      </c>
      <c r="P156" s="18" t="e">
        <f t="shared" si="136"/>
        <v>#REF!</v>
      </c>
      <c r="Q156" s="23">
        <f t="shared" si="216"/>
        <v>0</v>
      </c>
      <c r="R156" s="23">
        <f t="shared" si="217"/>
        <v>0</v>
      </c>
      <c r="S156" s="23">
        <f t="shared" si="218"/>
        <v>0</v>
      </c>
      <c r="T156" s="23">
        <f t="shared" si="219"/>
        <v>0</v>
      </c>
      <c r="U156" s="23">
        <f t="shared" si="220"/>
        <v>0</v>
      </c>
      <c r="V156" s="23">
        <f t="shared" si="221"/>
        <v>0</v>
      </c>
      <c r="W156" s="23">
        <f t="shared" si="213"/>
        <v>-15000</v>
      </c>
      <c r="X156" s="23">
        <f t="shared" si="214"/>
        <v>-15000</v>
      </c>
      <c r="Y156" s="23">
        <f t="shared" si="215"/>
        <v>0</v>
      </c>
      <c r="Z156" s="23" t="e">
        <f>#REF!-N156</f>
        <v>#REF!</v>
      </c>
      <c r="AA156" s="23" t="e">
        <f>#REF!-O156</f>
        <v>#REF!</v>
      </c>
      <c r="AB156" s="18">
        <f>SUM(AC156:AK156)</f>
        <v>0</v>
      </c>
      <c r="AC156" s="23">
        <v>0</v>
      </c>
      <c r="AD156" s="23">
        <v>0</v>
      </c>
      <c r="AE156" s="23">
        <v>0</v>
      </c>
      <c r="AF156" s="23">
        <f>15000-15000</f>
        <v>0</v>
      </c>
      <c r="AG156" s="23">
        <v>0</v>
      </c>
      <c r="AH156" s="23"/>
      <c r="AI156" s="23"/>
      <c r="AJ156" s="23"/>
      <c r="AK156" s="141"/>
    </row>
    <row r="157" spans="1:37" s="24" customFormat="1" ht="15.75" hidden="1" customHeight="1" outlineLevel="1" x14ac:dyDescent="0.25">
      <c r="A157" s="113"/>
      <c r="B157" s="54"/>
      <c r="C157" s="47" t="s">
        <v>5</v>
      </c>
      <c r="D157" s="18">
        <f t="shared" si="212"/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18" t="e">
        <f t="shared" si="136"/>
        <v>#REF!</v>
      </c>
      <c r="Q157" s="23">
        <f t="shared" si="216"/>
        <v>0</v>
      </c>
      <c r="R157" s="23">
        <f t="shared" si="217"/>
        <v>0</v>
      </c>
      <c r="S157" s="23">
        <f t="shared" si="218"/>
        <v>0</v>
      </c>
      <c r="T157" s="23">
        <f t="shared" si="219"/>
        <v>0</v>
      </c>
      <c r="U157" s="23">
        <f t="shared" si="220"/>
        <v>0</v>
      </c>
      <c r="V157" s="23">
        <f t="shared" si="221"/>
        <v>0</v>
      </c>
      <c r="W157" s="23">
        <f t="shared" si="213"/>
        <v>0</v>
      </c>
      <c r="X157" s="23">
        <f t="shared" si="214"/>
        <v>0</v>
      </c>
      <c r="Y157" s="23">
        <f t="shared" si="215"/>
        <v>0</v>
      </c>
      <c r="Z157" s="23" t="e">
        <f>#REF!-N157</f>
        <v>#REF!</v>
      </c>
      <c r="AA157" s="23" t="e">
        <f>#REF!-O157</f>
        <v>#REF!</v>
      </c>
      <c r="AB157" s="18">
        <f>SUM(AC157:AK157)</f>
        <v>0</v>
      </c>
      <c r="AC157" s="23">
        <v>0</v>
      </c>
      <c r="AD157" s="23">
        <v>0</v>
      </c>
      <c r="AE157" s="23">
        <v>0</v>
      </c>
      <c r="AF157" s="23">
        <v>0</v>
      </c>
      <c r="AG157" s="23">
        <v>0</v>
      </c>
      <c r="AH157" s="23"/>
      <c r="AI157" s="23"/>
      <c r="AJ157" s="23"/>
      <c r="AK157" s="141"/>
    </row>
    <row r="158" spans="1:37" s="24" customFormat="1" ht="15.75" hidden="1" customHeight="1" outlineLevel="1" x14ac:dyDescent="0.25">
      <c r="A158" s="113" t="s">
        <v>187</v>
      </c>
      <c r="B158" s="54" t="s">
        <v>95</v>
      </c>
      <c r="C158" s="47" t="s">
        <v>0</v>
      </c>
      <c r="D158" s="18">
        <f t="shared" si="212"/>
        <v>800326.8</v>
      </c>
      <c r="E158" s="23">
        <f>SUM(E160:E163)</f>
        <v>5000</v>
      </c>
      <c r="F158" s="23">
        <f t="shared" ref="F158:O158" si="222">SUM(F160:F163)</f>
        <v>5985</v>
      </c>
      <c r="G158" s="23">
        <f t="shared" si="222"/>
        <v>0</v>
      </c>
      <c r="H158" s="23">
        <f t="shared" si="222"/>
        <v>31500</v>
      </c>
      <c r="I158" s="23">
        <f t="shared" si="222"/>
        <v>0</v>
      </c>
      <c r="J158" s="23">
        <f t="shared" si="222"/>
        <v>0</v>
      </c>
      <c r="K158" s="23">
        <f t="shared" si="222"/>
        <v>363841.80000000005</v>
      </c>
      <c r="L158" s="23">
        <f t="shared" si="222"/>
        <v>394000</v>
      </c>
      <c r="M158" s="23">
        <f t="shared" si="222"/>
        <v>0</v>
      </c>
      <c r="N158" s="23">
        <f t="shared" si="222"/>
        <v>0</v>
      </c>
      <c r="O158" s="23">
        <f t="shared" si="222"/>
        <v>0</v>
      </c>
      <c r="P158" s="18" t="e">
        <f t="shared" si="136"/>
        <v>#REF!</v>
      </c>
      <c r="Q158" s="23">
        <f t="shared" si="216"/>
        <v>0</v>
      </c>
      <c r="R158" s="23">
        <f t="shared" si="217"/>
        <v>0</v>
      </c>
      <c r="S158" s="23">
        <f t="shared" si="218"/>
        <v>0</v>
      </c>
      <c r="T158" s="23">
        <f t="shared" si="219"/>
        <v>0</v>
      </c>
      <c r="U158" s="23">
        <f t="shared" si="220"/>
        <v>0</v>
      </c>
      <c r="V158" s="23">
        <f t="shared" si="221"/>
        <v>0</v>
      </c>
      <c r="W158" s="23">
        <f t="shared" si="213"/>
        <v>-363841.80000000005</v>
      </c>
      <c r="X158" s="23">
        <f t="shared" si="214"/>
        <v>-394000</v>
      </c>
      <c r="Y158" s="23">
        <f t="shared" si="215"/>
        <v>0</v>
      </c>
      <c r="Z158" s="23" t="e">
        <f>#REF!-N158</f>
        <v>#REF!</v>
      </c>
      <c r="AA158" s="23" t="e">
        <f>#REF!-O158</f>
        <v>#REF!</v>
      </c>
      <c r="AB158" s="18">
        <f>SUM(AC158:AK158)</f>
        <v>42485</v>
      </c>
      <c r="AC158" s="23">
        <f>SUM(AC160:AC163)</f>
        <v>5000</v>
      </c>
      <c r="AD158" s="23">
        <f t="shared" ref="AD158:AG158" si="223">SUM(AD160:AD163)</f>
        <v>5985</v>
      </c>
      <c r="AE158" s="23">
        <f t="shared" si="223"/>
        <v>0</v>
      </c>
      <c r="AF158" s="23">
        <f t="shared" si="223"/>
        <v>31500</v>
      </c>
      <c r="AG158" s="23">
        <f t="shared" si="223"/>
        <v>0</v>
      </c>
      <c r="AH158" s="23"/>
      <c r="AI158" s="23"/>
      <c r="AJ158" s="23"/>
      <c r="AK158" s="141"/>
    </row>
    <row r="159" spans="1:37" s="24" customFormat="1" ht="15.75" hidden="1" customHeight="1" outlineLevel="1" x14ac:dyDescent="0.25">
      <c r="A159" s="113"/>
      <c r="B159" s="54"/>
      <c r="C159" s="47" t="s">
        <v>1</v>
      </c>
      <c r="D159" s="18">
        <f t="shared" si="212"/>
        <v>0</v>
      </c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8" t="e">
        <f t="shared" si="136"/>
        <v>#REF!</v>
      </c>
      <c r="Q159" s="23"/>
      <c r="R159" s="23"/>
      <c r="S159" s="23"/>
      <c r="T159" s="23"/>
      <c r="U159" s="23"/>
      <c r="V159" s="23"/>
      <c r="W159" s="23">
        <f t="shared" si="213"/>
        <v>0</v>
      </c>
      <c r="X159" s="23">
        <f t="shared" si="214"/>
        <v>0</v>
      </c>
      <c r="Y159" s="23">
        <f t="shared" si="215"/>
        <v>0</v>
      </c>
      <c r="Z159" s="23" t="e">
        <f>#REF!-N159</f>
        <v>#REF!</v>
      </c>
      <c r="AA159" s="23" t="e">
        <f>#REF!-O159</f>
        <v>#REF!</v>
      </c>
      <c r="AB159" s="18">
        <f>SUM(AC159:AK159)</f>
        <v>0</v>
      </c>
      <c r="AC159" s="23"/>
      <c r="AD159" s="23"/>
      <c r="AE159" s="23"/>
      <c r="AF159" s="23"/>
      <c r="AG159" s="23"/>
      <c r="AH159" s="23"/>
      <c r="AI159" s="23"/>
      <c r="AJ159" s="23"/>
      <c r="AK159" s="141"/>
    </row>
    <row r="160" spans="1:37" s="24" customFormat="1" ht="15.75" hidden="1" customHeight="1" outlineLevel="1" x14ac:dyDescent="0.25">
      <c r="A160" s="113"/>
      <c r="B160" s="54"/>
      <c r="C160" s="47" t="s">
        <v>2</v>
      </c>
      <c r="D160" s="18">
        <f t="shared" si="212"/>
        <v>0</v>
      </c>
      <c r="E160" s="23">
        <f t="shared" ref="E160:J160" si="224">E166+E172+E178+E184+E190</f>
        <v>0</v>
      </c>
      <c r="F160" s="23">
        <f t="shared" si="224"/>
        <v>0</v>
      </c>
      <c r="G160" s="23">
        <f t="shared" si="224"/>
        <v>0</v>
      </c>
      <c r="H160" s="23">
        <f t="shared" si="224"/>
        <v>0</v>
      </c>
      <c r="I160" s="23">
        <f t="shared" si="224"/>
        <v>0</v>
      </c>
      <c r="J160" s="23">
        <f t="shared" si="224"/>
        <v>0</v>
      </c>
      <c r="K160" s="23">
        <f>K166+K172+K178+K184+K190</f>
        <v>0</v>
      </c>
      <c r="L160" s="23">
        <f t="shared" ref="L160:N160" si="225">L166+L172+L178+L184+L190</f>
        <v>0</v>
      </c>
      <c r="M160" s="23">
        <f t="shared" si="225"/>
        <v>0</v>
      </c>
      <c r="N160" s="23">
        <f t="shared" si="225"/>
        <v>0</v>
      </c>
      <c r="O160" s="23">
        <f>O166+O172+O178+O184+O190</f>
        <v>0</v>
      </c>
      <c r="P160" s="18" t="e">
        <f t="shared" si="136"/>
        <v>#REF!</v>
      </c>
      <c r="Q160" s="23">
        <f t="shared" si="216"/>
        <v>0</v>
      </c>
      <c r="R160" s="23">
        <f t="shared" si="217"/>
        <v>0</v>
      </c>
      <c r="S160" s="23">
        <f t="shared" si="218"/>
        <v>0</v>
      </c>
      <c r="T160" s="23">
        <f t="shared" si="219"/>
        <v>0</v>
      </c>
      <c r="U160" s="23">
        <f t="shared" si="220"/>
        <v>0</v>
      </c>
      <c r="V160" s="23">
        <f t="shared" si="221"/>
        <v>0</v>
      </c>
      <c r="W160" s="23">
        <f t="shared" si="213"/>
        <v>0</v>
      </c>
      <c r="X160" s="23">
        <f t="shared" si="214"/>
        <v>0</v>
      </c>
      <c r="Y160" s="23">
        <f t="shared" si="215"/>
        <v>0</v>
      </c>
      <c r="Z160" s="23" t="e">
        <f>#REF!-N160</f>
        <v>#REF!</v>
      </c>
      <c r="AA160" s="23" t="e">
        <f>#REF!-O160</f>
        <v>#REF!</v>
      </c>
      <c r="AB160" s="18">
        <f>SUM(AC160:AK160)</f>
        <v>0</v>
      </c>
      <c r="AC160" s="23">
        <f t="shared" ref="AC160:AG163" si="226">AC166+AC172+AC178+AC184+AC190</f>
        <v>0</v>
      </c>
      <c r="AD160" s="23">
        <f t="shared" si="226"/>
        <v>0</v>
      </c>
      <c r="AE160" s="23">
        <f t="shared" si="226"/>
        <v>0</v>
      </c>
      <c r="AF160" s="23">
        <f t="shared" si="226"/>
        <v>0</v>
      </c>
      <c r="AG160" s="23">
        <f t="shared" si="226"/>
        <v>0</v>
      </c>
      <c r="AH160" s="23"/>
      <c r="AI160" s="23"/>
      <c r="AJ160" s="23"/>
      <c r="AK160" s="141"/>
    </row>
    <row r="161" spans="1:37" s="24" customFormat="1" ht="15.75" hidden="1" customHeight="1" outlineLevel="1" x14ac:dyDescent="0.25">
      <c r="A161" s="113"/>
      <c r="B161" s="54"/>
      <c r="C161" s="47" t="s">
        <v>3</v>
      </c>
      <c r="D161" s="18">
        <f t="shared" si="212"/>
        <v>754573.4</v>
      </c>
      <c r="E161" s="23">
        <f t="shared" ref="E161:O161" si="227">E167+E173+E179+E185+E191</f>
        <v>5000</v>
      </c>
      <c r="F161" s="23">
        <f t="shared" si="227"/>
        <v>5700</v>
      </c>
      <c r="G161" s="23">
        <f t="shared" si="227"/>
        <v>0</v>
      </c>
      <c r="H161" s="23">
        <f t="shared" si="227"/>
        <v>24000</v>
      </c>
      <c r="I161" s="23">
        <v>0</v>
      </c>
      <c r="J161" s="23">
        <f t="shared" si="227"/>
        <v>0</v>
      </c>
      <c r="K161" s="23">
        <f t="shared" si="227"/>
        <v>345573.4</v>
      </c>
      <c r="L161" s="23">
        <f t="shared" si="227"/>
        <v>374300</v>
      </c>
      <c r="M161" s="23">
        <f t="shared" si="227"/>
        <v>0</v>
      </c>
      <c r="N161" s="23">
        <f t="shared" si="227"/>
        <v>0</v>
      </c>
      <c r="O161" s="23">
        <f t="shared" si="227"/>
        <v>0</v>
      </c>
      <c r="P161" s="18" t="e">
        <f t="shared" si="136"/>
        <v>#REF!</v>
      </c>
      <c r="Q161" s="23">
        <f t="shared" si="216"/>
        <v>0</v>
      </c>
      <c r="R161" s="23">
        <f t="shared" si="217"/>
        <v>0</v>
      </c>
      <c r="S161" s="23">
        <f t="shared" si="218"/>
        <v>0</v>
      </c>
      <c r="T161" s="23">
        <f t="shared" si="219"/>
        <v>0</v>
      </c>
      <c r="U161" s="23">
        <f t="shared" si="220"/>
        <v>0</v>
      </c>
      <c r="V161" s="23">
        <f t="shared" si="221"/>
        <v>0</v>
      </c>
      <c r="W161" s="23">
        <f t="shared" si="213"/>
        <v>-345573.4</v>
      </c>
      <c r="X161" s="23">
        <f t="shared" si="214"/>
        <v>-374300</v>
      </c>
      <c r="Y161" s="23">
        <f t="shared" si="215"/>
        <v>0</v>
      </c>
      <c r="Z161" s="23" t="e">
        <f>#REF!-N161</f>
        <v>#REF!</v>
      </c>
      <c r="AA161" s="23" t="e">
        <f>#REF!-O161</f>
        <v>#REF!</v>
      </c>
      <c r="AB161" s="18">
        <f>SUM(AC161:AK161)</f>
        <v>34700</v>
      </c>
      <c r="AC161" s="23">
        <f t="shared" si="226"/>
        <v>5000</v>
      </c>
      <c r="AD161" s="23">
        <f t="shared" si="226"/>
        <v>5700</v>
      </c>
      <c r="AE161" s="23">
        <f t="shared" si="226"/>
        <v>0</v>
      </c>
      <c r="AF161" s="23">
        <f t="shared" si="226"/>
        <v>24000</v>
      </c>
      <c r="AG161" s="23">
        <f t="shared" si="226"/>
        <v>0</v>
      </c>
      <c r="AH161" s="23"/>
      <c r="AI161" s="23"/>
      <c r="AJ161" s="23"/>
      <c r="AK161" s="141"/>
    </row>
    <row r="162" spans="1:37" s="24" customFormat="1" ht="15.75" hidden="1" customHeight="1" outlineLevel="1" x14ac:dyDescent="0.25">
      <c r="A162" s="113"/>
      <c r="B162" s="54"/>
      <c r="C162" s="47" t="s">
        <v>4</v>
      </c>
      <c r="D162" s="18">
        <f t="shared" si="212"/>
        <v>45753.4</v>
      </c>
      <c r="E162" s="23">
        <f t="shared" ref="E162:O162" si="228">E168+E174+E180+E186+E192</f>
        <v>0</v>
      </c>
      <c r="F162" s="23">
        <f t="shared" si="228"/>
        <v>285</v>
      </c>
      <c r="G162" s="23">
        <f t="shared" si="228"/>
        <v>0</v>
      </c>
      <c r="H162" s="23">
        <f t="shared" si="228"/>
        <v>7500</v>
      </c>
      <c r="I162" s="23">
        <v>0</v>
      </c>
      <c r="J162" s="23">
        <f t="shared" si="228"/>
        <v>0</v>
      </c>
      <c r="K162" s="23">
        <f t="shared" si="228"/>
        <v>18268.400000000001</v>
      </c>
      <c r="L162" s="23">
        <f t="shared" si="228"/>
        <v>19700</v>
      </c>
      <c r="M162" s="23">
        <f t="shared" si="228"/>
        <v>0</v>
      </c>
      <c r="N162" s="23">
        <f t="shared" si="228"/>
        <v>0</v>
      </c>
      <c r="O162" s="23">
        <f t="shared" si="228"/>
        <v>0</v>
      </c>
      <c r="P162" s="18" t="e">
        <f t="shared" si="136"/>
        <v>#REF!</v>
      </c>
      <c r="Q162" s="23">
        <f t="shared" si="216"/>
        <v>0</v>
      </c>
      <c r="R162" s="23">
        <f t="shared" si="217"/>
        <v>0</v>
      </c>
      <c r="S162" s="23">
        <f t="shared" si="218"/>
        <v>0</v>
      </c>
      <c r="T162" s="23">
        <f t="shared" si="219"/>
        <v>0</v>
      </c>
      <c r="U162" s="23">
        <f t="shared" si="220"/>
        <v>0</v>
      </c>
      <c r="V162" s="23">
        <f t="shared" si="221"/>
        <v>0</v>
      </c>
      <c r="W162" s="23">
        <f t="shared" si="213"/>
        <v>-18268.400000000001</v>
      </c>
      <c r="X162" s="23">
        <f t="shared" si="214"/>
        <v>-19700</v>
      </c>
      <c r="Y162" s="23">
        <f t="shared" si="215"/>
        <v>0</v>
      </c>
      <c r="Z162" s="23" t="e">
        <f>#REF!-N162</f>
        <v>#REF!</v>
      </c>
      <c r="AA162" s="23" t="e">
        <f>#REF!-O162</f>
        <v>#REF!</v>
      </c>
      <c r="AB162" s="18">
        <f>SUM(AC162:AK162)</f>
        <v>7785</v>
      </c>
      <c r="AC162" s="23">
        <f t="shared" si="226"/>
        <v>0</v>
      </c>
      <c r="AD162" s="23">
        <f t="shared" si="226"/>
        <v>285</v>
      </c>
      <c r="AE162" s="23">
        <f t="shared" si="226"/>
        <v>0</v>
      </c>
      <c r="AF162" s="23">
        <f t="shared" si="226"/>
        <v>7500</v>
      </c>
      <c r="AG162" s="23">
        <f t="shared" si="226"/>
        <v>0</v>
      </c>
      <c r="AH162" s="23"/>
      <c r="AI162" s="23"/>
      <c r="AJ162" s="23"/>
      <c r="AK162" s="141"/>
    </row>
    <row r="163" spans="1:37" s="24" customFormat="1" ht="15.75" hidden="1" customHeight="1" outlineLevel="1" x14ac:dyDescent="0.25">
      <c r="A163" s="113"/>
      <c r="B163" s="54"/>
      <c r="C163" s="47" t="s">
        <v>5</v>
      </c>
      <c r="D163" s="18">
        <f t="shared" si="212"/>
        <v>0</v>
      </c>
      <c r="E163" s="23">
        <f t="shared" ref="E163:O163" si="229">E169+E175+E181+E187+E193</f>
        <v>0</v>
      </c>
      <c r="F163" s="23">
        <f t="shared" si="229"/>
        <v>0</v>
      </c>
      <c r="G163" s="23">
        <f t="shared" si="229"/>
        <v>0</v>
      </c>
      <c r="H163" s="23">
        <f t="shared" si="229"/>
        <v>0</v>
      </c>
      <c r="I163" s="23">
        <f t="shared" si="229"/>
        <v>0</v>
      </c>
      <c r="J163" s="23">
        <f t="shared" si="229"/>
        <v>0</v>
      </c>
      <c r="K163" s="23">
        <f t="shared" si="229"/>
        <v>0</v>
      </c>
      <c r="L163" s="23">
        <f t="shared" si="229"/>
        <v>0</v>
      </c>
      <c r="M163" s="23">
        <f t="shared" si="229"/>
        <v>0</v>
      </c>
      <c r="N163" s="23">
        <f t="shared" si="229"/>
        <v>0</v>
      </c>
      <c r="O163" s="23">
        <f t="shared" si="229"/>
        <v>0</v>
      </c>
      <c r="P163" s="18" t="e">
        <f t="shared" si="136"/>
        <v>#REF!</v>
      </c>
      <c r="Q163" s="23">
        <f t="shared" si="216"/>
        <v>0</v>
      </c>
      <c r="R163" s="23">
        <f t="shared" si="217"/>
        <v>0</v>
      </c>
      <c r="S163" s="23">
        <f t="shared" si="218"/>
        <v>0</v>
      </c>
      <c r="T163" s="23">
        <f t="shared" si="219"/>
        <v>0</v>
      </c>
      <c r="U163" s="23">
        <f t="shared" si="220"/>
        <v>0</v>
      </c>
      <c r="V163" s="23">
        <f t="shared" si="221"/>
        <v>0</v>
      </c>
      <c r="W163" s="23">
        <f t="shared" si="213"/>
        <v>0</v>
      </c>
      <c r="X163" s="23">
        <f t="shared" si="214"/>
        <v>0</v>
      </c>
      <c r="Y163" s="23">
        <f t="shared" si="215"/>
        <v>0</v>
      </c>
      <c r="Z163" s="23" t="e">
        <f>#REF!-N163</f>
        <v>#REF!</v>
      </c>
      <c r="AA163" s="23" t="e">
        <f>#REF!-O163</f>
        <v>#REF!</v>
      </c>
      <c r="AB163" s="18">
        <f>SUM(AC163:AK163)</f>
        <v>0</v>
      </c>
      <c r="AC163" s="23">
        <f t="shared" si="226"/>
        <v>0</v>
      </c>
      <c r="AD163" s="23">
        <f t="shared" si="226"/>
        <v>0</v>
      </c>
      <c r="AE163" s="23">
        <f t="shared" si="226"/>
        <v>0</v>
      </c>
      <c r="AF163" s="23">
        <f t="shared" si="226"/>
        <v>0</v>
      </c>
      <c r="AG163" s="23">
        <f t="shared" si="226"/>
        <v>0</v>
      </c>
      <c r="AH163" s="23"/>
      <c r="AI163" s="23"/>
      <c r="AJ163" s="23"/>
      <c r="AK163" s="141"/>
    </row>
    <row r="164" spans="1:37" s="24" customFormat="1" ht="15.75" hidden="1" outlineLevel="1" x14ac:dyDescent="0.25">
      <c r="A164" s="121" t="s">
        <v>188</v>
      </c>
      <c r="B164" s="54" t="s">
        <v>95</v>
      </c>
      <c r="C164" s="47" t="s">
        <v>0</v>
      </c>
      <c r="D164" s="18">
        <f>SUM(E164:O164)</f>
        <v>36500</v>
      </c>
      <c r="E164" s="23">
        <f t="shared" ref="E164:O164" si="230">SUM(E166:E169)</f>
        <v>5000</v>
      </c>
      <c r="F164" s="23">
        <f t="shared" si="230"/>
        <v>0</v>
      </c>
      <c r="G164" s="23">
        <f t="shared" si="230"/>
        <v>0</v>
      </c>
      <c r="H164" s="23">
        <f t="shared" si="230"/>
        <v>31500</v>
      </c>
      <c r="I164" s="23">
        <f t="shared" si="230"/>
        <v>0</v>
      </c>
      <c r="J164" s="23">
        <f t="shared" si="230"/>
        <v>0</v>
      </c>
      <c r="K164" s="23">
        <f t="shared" si="230"/>
        <v>0</v>
      </c>
      <c r="L164" s="23">
        <f t="shared" si="230"/>
        <v>0</v>
      </c>
      <c r="M164" s="23">
        <f t="shared" si="230"/>
        <v>0</v>
      </c>
      <c r="N164" s="23">
        <f t="shared" si="230"/>
        <v>0</v>
      </c>
      <c r="O164" s="23">
        <f t="shared" si="230"/>
        <v>0</v>
      </c>
      <c r="P164" s="18" t="e">
        <f t="shared" si="136"/>
        <v>#REF!</v>
      </c>
      <c r="Q164" s="23">
        <f t="shared" ref="Q164" si="231">AC164-E164</f>
        <v>0</v>
      </c>
      <c r="R164" s="23">
        <f t="shared" ref="R164" si="232">AD164-F164</f>
        <v>0</v>
      </c>
      <c r="S164" s="23">
        <f t="shared" ref="S164" si="233">AE164-G164</f>
        <v>0</v>
      </c>
      <c r="T164" s="23">
        <f t="shared" ref="T164" si="234">AF164-H164</f>
        <v>0</v>
      </c>
      <c r="U164" s="23">
        <f t="shared" ref="U164" si="235">AG164-I164</f>
        <v>0</v>
      </c>
      <c r="V164" s="23">
        <f t="shared" ref="V164" si="236">AH164-J164</f>
        <v>0</v>
      </c>
      <c r="W164" s="23">
        <f t="shared" si="213"/>
        <v>0</v>
      </c>
      <c r="X164" s="23">
        <f t="shared" si="214"/>
        <v>0</v>
      </c>
      <c r="Y164" s="23">
        <f t="shared" si="215"/>
        <v>0</v>
      </c>
      <c r="Z164" s="23" t="e">
        <f>#REF!-N164</f>
        <v>#REF!</v>
      </c>
      <c r="AA164" s="23" t="e">
        <f>#REF!-O164</f>
        <v>#REF!</v>
      </c>
      <c r="AB164" s="18">
        <f>SUM(AC164:AK164)</f>
        <v>36500</v>
      </c>
      <c r="AC164" s="23">
        <f t="shared" ref="AC164" si="237">SUM(AC166:AC169)</f>
        <v>5000</v>
      </c>
      <c r="AD164" s="23">
        <f t="shared" ref="AD164" si="238">SUM(AD166:AD169)</f>
        <v>0</v>
      </c>
      <c r="AE164" s="23">
        <f t="shared" ref="AE164:AG164" si="239">SUM(AE166:AE169)</f>
        <v>0</v>
      </c>
      <c r="AF164" s="23">
        <f t="shared" si="239"/>
        <v>31500</v>
      </c>
      <c r="AG164" s="23">
        <f t="shared" si="239"/>
        <v>0</v>
      </c>
      <c r="AH164" s="23"/>
      <c r="AI164" s="23"/>
      <c r="AJ164" s="23"/>
      <c r="AK164" s="141"/>
    </row>
    <row r="165" spans="1:37" s="24" customFormat="1" ht="15.75" hidden="1" customHeight="1" outlineLevel="1" x14ac:dyDescent="0.25">
      <c r="A165" s="122"/>
      <c r="B165" s="54"/>
      <c r="C165" s="47" t="s">
        <v>1</v>
      </c>
      <c r="D165" s="18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8" t="e">
        <f t="shared" si="136"/>
        <v>#REF!</v>
      </c>
      <c r="Q165" s="23"/>
      <c r="R165" s="23"/>
      <c r="S165" s="23"/>
      <c r="T165" s="23"/>
      <c r="U165" s="23"/>
      <c r="V165" s="23"/>
      <c r="W165" s="23">
        <f t="shared" si="213"/>
        <v>0</v>
      </c>
      <c r="X165" s="23">
        <f t="shared" si="214"/>
        <v>0</v>
      </c>
      <c r="Y165" s="23">
        <f t="shared" si="215"/>
        <v>0</v>
      </c>
      <c r="Z165" s="23" t="e">
        <f>#REF!-N165</f>
        <v>#REF!</v>
      </c>
      <c r="AA165" s="23" t="e">
        <f>#REF!-O165</f>
        <v>#REF!</v>
      </c>
      <c r="AB165" s="18">
        <f>SUM(AC165:AK165)</f>
        <v>0</v>
      </c>
      <c r="AC165" s="23"/>
      <c r="AD165" s="23"/>
      <c r="AE165" s="23"/>
      <c r="AF165" s="23"/>
      <c r="AG165" s="23"/>
      <c r="AH165" s="23"/>
      <c r="AI165" s="23"/>
      <c r="AJ165" s="23"/>
      <c r="AK165" s="141"/>
    </row>
    <row r="166" spans="1:37" s="24" customFormat="1" ht="15.75" hidden="1" customHeight="1" outlineLevel="1" x14ac:dyDescent="0.25">
      <c r="A166" s="122"/>
      <c r="B166" s="54"/>
      <c r="C166" s="47" t="s">
        <v>2</v>
      </c>
      <c r="D166" s="18">
        <f>SUM(E166:O166)</f>
        <v>0</v>
      </c>
      <c r="E166" s="23">
        <v>0</v>
      </c>
      <c r="F166" s="23"/>
      <c r="G166" s="23"/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18" t="e">
        <f t="shared" si="136"/>
        <v>#REF!</v>
      </c>
      <c r="Q166" s="23">
        <f t="shared" ref="Q166:Q170" si="240">AC166-E166</f>
        <v>0</v>
      </c>
      <c r="R166" s="23">
        <f t="shared" ref="R166:R170" si="241">AD166-F166</f>
        <v>0</v>
      </c>
      <c r="S166" s="23">
        <f t="shared" ref="S166:S170" si="242">AE166-G166</f>
        <v>0</v>
      </c>
      <c r="T166" s="23">
        <f t="shared" ref="T166:T170" si="243">AF166-H166</f>
        <v>0</v>
      </c>
      <c r="U166" s="23">
        <f t="shared" ref="U166:U170" si="244">AG166-I166</f>
        <v>0</v>
      </c>
      <c r="V166" s="23">
        <f t="shared" ref="V166:V170" si="245">AH166-J166</f>
        <v>0</v>
      </c>
      <c r="W166" s="23">
        <f t="shared" si="213"/>
        <v>0</v>
      </c>
      <c r="X166" s="23">
        <f t="shared" si="214"/>
        <v>0</v>
      </c>
      <c r="Y166" s="23">
        <f t="shared" si="215"/>
        <v>0</v>
      </c>
      <c r="Z166" s="23" t="e">
        <f>#REF!-N166</f>
        <v>#REF!</v>
      </c>
      <c r="AA166" s="23" t="e">
        <f>#REF!-O166</f>
        <v>#REF!</v>
      </c>
      <c r="AB166" s="18">
        <f>SUM(AC166:AK166)</f>
        <v>0</v>
      </c>
      <c r="AC166" s="23">
        <v>0</v>
      </c>
      <c r="AD166" s="23"/>
      <c r="AE166" s="23"/>
      <c r="AF166" s="23">
        <v>0</v>
      </c>
      <c r="AG166" s="23">
        <v>0</v>
      </c>
      <c r="AH166" s="23"/>
      <c r="AI166" s="23"/>
      <c r="AJ166" s="23"/>
      <c r="AK166" s="141"/>
    </row>
    <row r="167" spans="1:37" s="24" customFormat="1" ht="15.75" hidden="1" customHeight="1" outlineLevel="1" x14ac:dyDescent="0.25">
      <c r="A167" s="122"/>
      <c r="B167" s="54"/>
      <c r="C167" s="47" t="s">
        <v>3</v>
      </c>
      <c r="D167" s="18">
        <f t="shared" ref="D167:D169" si="246">SUM(E167:O167)</f>
        <v>29000</v>
      </c>
      <c r="E167" s="23">
        <v>5000</v>
      </c>
      <c r="F167" s="23"/>
      <c r="G167" s="23"/>
      <c r="H167" s="23">
        <v>24000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18" t="e">
        <f t="shared" si="136"/>
        <v>#REF!</v>
      </c>
      <c r="Q167" s="23">
        <f t="shared" si="240"/>
        <v>0</v>
      </c>
      <c r="R167" s="23">
        <f t="shared" si="241"/>
        <v>0</v>
      </c>
      <c r="S167" s="23">
        <f t="shared" si="242"/>
        <v>0</v>
      </c>
      <c r="T167" s="23">
        <f t="shared" si="243"/>
        <v>0</v>
      </c>
      <c r="U167" s="23">
        <f t="shared" si="244"/>
        <v>0</v>
      </c>
      <c r="V167" s="23">
        <f t="shared" si="245"/>
        <v>0</v>
      </c>
      <c r="W167" s="23">
        <f t="shared" si="213"/>
        <v>0</v>
      </c>
      <c r="X167" s="23">
        <f t="shared" si="214"/>
        <v>0</v>
      </c>
      <c r="Y167" s="23">
        <f t="shared" si="215"/>
        <v>0</v>
      </c>
      <c r="Z167" s="23" t="e">
        <f>#REF!-N167</f>
        <v>#REF!</v>
      </c>
      <c r="AA167" s="23" t="e">
        <f>#REF!-O167</f>
        <v>#REF!</v>
      </c>
      <c r="AB167" s="18">
        <f>SUM(AC167:AK167)</f>
        <v>29000</v>
      </c>
      <c r="AC167" s="23">
        <v>5000</v>
      </c>
      <c r="AD167" s="23"/>
      <c r="AE167" s="23"/>
      <c r="AF167" s="23">
        <v>24000</v>
      </c>
      <c r="AG167" s="23">
        <v>0</v>
      </c>
      <c r="AH167" s="23"/>
      <c r="AI167" s="23"/>
      <c r="AJ167" s="23"/>
      <c r="AK167" s="141"/>
    </row>
    <row r="168" spans="1:37" s="24" customFormat="1" ht="15.75" hidden="1" customHeight="1" outlineLevel="1" x14ac:dyDescent="0.25">
      <c r="A168" s="122"/>
      <c r="B168" s="54"/>
      <c r="C168" s="47" t="s">
        <v>4</v>
      </c>
      <c r="D168" s="18">
        <f t="shared" si="246"/>
        <v>7500</v>
      </c>
      <c r="E168" s="23">
        <v>0</v>
      </c>
      <c r="F168" s="23"/>
      <c r="G168" s="23"/>
      <c r="H168" s="23">
        <v>7500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18" t="e">
        <f t="shared" si="136"/>
        <v>#REF!</v>
      </c>
      <c r="Q168" s="23">
        <f t="shared" si="240"/>
        <v>0</v>
      </c>
      <c r="R168" s="23">
        <f t="shared" si="241"/>
        <v>0</v>
      </c>
      <c r="S168" s="23">
        <f t="shared" si="242"/>
        <v>0</v>
      </c>
      <c r="T168" s="23">
        <f t="shared" si="243"/>
        <v>0</v>
      </c>
      <c r="U168" s="23">
        <f t="shared" si="244"/>
        <v>0</v>
      </c>
      <c r="V168" s="23">
        <f t="shared" si="245"/>
        <v>0</v>
      </c>
      <c r="W168" s="23">
        <f t="shared" si="213"/>
        <v>0</v>
      </c>
      <c r="X168" s="23">
        <f t="shared" si="214"/>
        <v>0</v>
      </c>
      <c r="Y168" s="23">
        <f t="shared" si="215"/>
        <v>0</v>
      </c>
      <c r="Z168" s="23" t="e">
        <f>#REF!-N168</f>
        <v>#REF!</v>
      </c>
      <c r="AA168" s="23" t="e">
        <f>#REF!-O168</f>
        <v>#REF!</v>
      </c>
      <c r="AB168" s="18">
        <f>SUM(AC168:AK168)</f>
        <v>7500</v>
      </c>
      <c r="AC168" s="23">
        <v>0</v>
      </c>
      <c r="AD168" s="23"/>
      <c r="AE168" s="23"/>
      <c r="AF168" s="23">
        <v>7500</v>
      </c>
      <c r="AG168" s="23">
        <v>0</v>
      </c>
      <c r="AH168" s="23"/>
      <c r="AI168" s="23"/>
      <c r="AJ168" s="23"/>
      <c r="AK168" s="141"/>
    </row>
    <row r="169" spans="1:37" s="24" customFormat="1" ht="15.75" hidden="1" customHeight="1" outlineLevel="1" x14ac:dyDescent="0.25">
      <c r="A169" s="123"/>
      <c r="B169" s="54"/>
      <c r="C169" s="47" t="s">
        <v>5</v>
      </c>
      <c r="D169" s="18">
        <f t="shared" si="246"/>
        <v>0</v>
      </c>
      <c r="E169" s="23">
        <v>0</v>
      </c>
      <c r="F169" s="23"/>
      <c r="G169" s="23"/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18" t="e">
        <f t="shared" si="136"/>
        <v>#REF!</v>
      </c>
      <c r="Q169" s="23">
        <f t="shared" si="240"/>
        <v>0</v>
      </c>
      <c r="R169" s="23">
        <f t="shared" si="241"/>
        <v>0</v>
      </c>
      <c r="S169" s="23">
        <f t="shared" si="242"/>
        <v>0</v>
      </c>
      <c r="T169" s="23">
        <f t="shared" si="243"/>
        <v>0</v>
      </c>
      <c r="U169" s="23">
        <f t="shared" si="244"/>
        <v>0</v>
      </c>
      <c r="V169" s="23">
        <f t="shared" si="245"/>
        <v>0</v>
      </c>
      <c r="W169" s="23">
        <f t="shared" si="213"/>
        <v>0</v>
      </c>
      <c r="X169" s="23">
        <f t="shared" si="214"/>
        <v>0</v>
      </c>
      <c r="Y169" s="23">
        <f t="shared" si="215"/>
        <v>0</v>
      </c>
      <c r="Z169" s="23" t="e">
        <f>#REF!-N169</f>
        <v>#REF!</v>
      </c>
      <c r="AA169" s="23" t="e">
        <f>#REF!-O169</f>
        <v>#REF!</v>
      </c>
      <c r="AB169" s="18">
        <f>SUM(AC169:AK169)</f>
        <v>0</v>
      </c>
      <c r="AC169" s="23">
        <v>0</v>
      </c>
      <c r="AD169" s="23"/>
      <c r="AE169" s="23"/>
      <c r="AF169" s="23">
        <v>0</v>
      </c>
      <c r="AG169" s="23">
        <v>0</v>
      </c>
      <c r="AH169" s="23"/>
      <c r="AI169" s="23"/>
      <c r="AJ169" s="23"/>
      <c r="AK169" s="141"/>
    </row>
    <row r="170" spans="1:37" s="24" customFormat="1" ht="15.75" hidden="1" outlineLevel="1" x14ac:dyDescent="0.25">
      <c r="A170" s="121" t="s">
        <v>191</v>
      </c>
      <c r="B170" s="54" t="s">
        <v>95</v>
      </c>
      <c r="C170" s="47" t="s">
        <v>0</v>
      </c>
      <c r="D170" s="18">
        <f>SUM(E170:O170)</f>
        <v>487000</v>
      </c>
      <c r="E170" s="23">
        <f>SUM(E172:E175)</f>
        <v>0</v>
      </c>
      <c r="F170" s="23">
        <f t="shared" ref="F170:O170" si="247">SUM(F172:F175)</f>
        <v>0</v>
      </c>
      <c r="G170" s="23">
        <f t="shared" si="247"/>
        <v>0</v>
      </c>
      <c r="H170" s="23">
        <f t="shared" si="247"/>
        <v>0</v>
      </c>
      <c r="I170" s="23">
        <f t="shared" si="247"/>
        <v>0</v>
      </c>
      <c r="J170" s="23">
        <f t="shared" si="247"/>
        <v>0</v>
      </c>
      <c r="K170" s="23">
        <f t="shared" si="247"/>
        <v>227000</v>
      </c>
      <c r="L170" s="23">
        <f t="shared" si="247"/>
        <v>260000</v>
      </c>
      <c r="M170" s="23">
        <f t="shared" si="247"/>
        <v>0</v>
      </c>
      <c r="N170" s="23">
        <f t="shared" si="247"/>
        <v>0</v>
      </c>
      <c r="O170" s="23">
        <f t="shared" si="247"/>
        <v>0</v>
      </c>
      <c r="P170" s="18" t="e">
        <f t="shared" si="136"/>
        <v>#REF!</v>
      </c>
      <c r="Q170" s="23">
        <f t="shared" si="240"/>
        <v>0</v>
      </c>
      <c r="R170" s="23">
        <f t="shared" si="241"/>
        <v>0</v>
      </c>
      <c r="S170" s="23">
        <f t="shared" si="242"/>
        <v>0</v>
      </c>
      <c r="T170" s="23">
        <f t="shared" si="243"/>
        <v>0</v>
      </c>
      <c r="U170" s="23">
        <f t="shared" si="244"/>
        <v>0</v>
      </c>
      <c r="V170" s="23">
        <f t="shared" si="245"/>
        <v>0</v>
      </c>
      <c r="W170" s="23">
        <f t="shared" si="213"/>
        <v>-227000</v>
      </c>
      <c r="X170" s="23">
        <f t="shared" si="214"/>
        <v>-260000</v>
      </c>
      <c r="Y170" s="23">
        <f t="shared" si="215"/>
        <v>0</v>
      </c>
      <c r="Z170" s="23" t="e">
        <f>#REF!-N170</f>
        <v>#REF!</v>
      </c>
      <c r="AA170" s="23" t="e">
        <f>#REF!-O170</f>
        <v>#REF!</v>
      </c>
      <c r="AB170" s="18">
        <f>SUM(AC170:AK170)</f>
        <v>0</v>
      </c>
      <c r="AC170" s="23">
        <f>SUM(AC172:AC175)</f>
        <v>0</v>
      </c>
      <c r="AD170" s="23">
        <f t="shared" ref="AD170:AG170" si="248">SUM(AD172:AD175)</f>
        <v>0</v>
      </c>
      <c r="AE170" s="23">
        <f t="shared" si="248"/>
        <v>0</v>
      </c>
      <c r="AF170" s="23">
        <f t="shared" si="248"/>
        <v>0</v>
      </c>
      <c r="AG170" s="23">
        <f t="shared" si="248"/>
        <v>0</v>
      </c>
      <c r="AH170" s="23"/>
      <c r="AI170" s="23"/>
      <c r="AJ170" s="23"/>
      <c r="AK170" s="141"/>
    </row>
    <row r="171" spans="1:37" s="24" customFormat="1" ht="15.75" hidden="1" customHeight="1" outlineLevel="1" x14ac:dyDescent="0.25">
      <c r="A171" s="122"/>
      <c r="B171" s="54"/>
      <c r="C171" s="47" t="s">
        <v>1</v>
      </c>
      <c r="D171" s="18">
        <f t="shared" ref="D171:D238" si="249">SUM(E171:O171)</f>
        <v>0</v>
      </c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8" t="e">
        <f t="shared" si="136"/>
        <v>#REF!</v>
      </c>
      <c r="Q171" s="23"/>
      <c r="R171" s="23"/>
      <c r="S171" s="23"/>
      <c r="T171" s="23"/>
      <c r="U171" s="23"/>
      <c r="V171" s="23"/>
      <c r="W171" s="23">
        <f t="shared" si="213"/>
        <v>0</v>
      </c>
      <c r="X171" s="23">
        <f t="shared" si="214"/>
        <v>0</v>
      </c>
      <c r="Y171" s="23">
        <f t="shared" si="215"/>
        <v>0</v>
      </c>
      <c r="Z171" s="23" t="e">
        <f>#REF!-N171</f>
        <v>#REF!</v>
      </c>
      <c r="AA171" s="23" t="e">
        <f>#REF!-O171</f>
        <v>#REF!</v>
      </c>
      <c r="AB171" s="18">
        <f>SUM(AC171:AK171)</f>
        <v>0</v>
      </c>
      <c r="AC171" s="23"/>
      <c r="AD171" s="23"/>
      <c r="AE171" s="23"/>
      <c r="AF171" s="23"/>
      <c r="AG171" s="23"/>
      <c r="AH171" s="23"/>
      <c r="AI171" s="23"/>
      <c r="AJ171" s="23"/>
      <c r="AK171" s="141"/>
    </row>
    <row r="172" spans="1:37" s="24" customFormat="1" ht="15.75" hidden="1" customHeight="1" outlineLevel="1" x14ac:dyDescent="0.25">
      <c r="A172" s="122"/>
      <c r="B172" s="54"/>
      <c r="C172" s="47" t="s">
        <v>2</v>
      </c>
      <c r="D172" s="18">
        <f t="shared" si="249"/>
        <v>0</v>
      </c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8" t="e">
        <f t="shared" si="136"/>
        <v>#REF!</v>
      </c>
      <c r="Q172" s="23">
        <f t="shared" ref="Q172:Q176" si="250">AC172-E172</f>
        <v>0</v>
      </c>
      <c r="R172" s="23">
        <f t="shared" ref="R172:R176" si="251">AD172-F172</f>
        <v>0</v>
      </c>
      <c r="S172" s="23">
        <f t="shared" ref="S172:S176" si="252">AE172-G172</f>
        <v>0</v>
      </c>
      <c r="T172" s="23">
        <f t="shared" ref="T172:T176" si="253">AF172-H172</f>
        <v>0</v>
      </c>
      <c r="U172" s="23">
        <f t="shared" ref="U172:U176" si="254">AG172-I172</f>
        <v>0</v>
      </c>
      <c r="V172" s="23">
        <f t="shared" ref="V172:V176" si="255">AH172-J172</f>
        <v>0</v>
      </c>
      <c r="W172" s="23">
        <f t="shared" si="213"/>
        <v>0</v>
      </c>
      <c r="X172" s="23">
        <f t="shared" si="214"/>
        <v>0</v>
      </c>
      <c r="Y172" s="23">
        <f t="shared" si="215"/>
        <v>0</v>
      </c>
      <c r="Z172" s="23" t="e">
        <f>#REF!-N172</f>
        <v>#REF!</v>
      </c>
      <c r="AA172" s="23" t="e">
        <f>#REF!-O172</f>
        <v>#REF!</v>
      </c>
      <c r="AB172" s="18">
        <f>SUM(AC172:AK172)</f>
        <v>0</v>
      </c>
      <c r="AC172" s="23"/>
      <c r="AD172" s="23"/>
      <c r="AE172" s="23"/>
      <c r="AF172" s="23"/>
      <c r="AG172" s="23"/>
      <c r="AH172" s="23"/>
      <c r="AI172" s="23"/>
      <c r="AJ172" s="23"/>
      <c r="AK172" s="141"/>
    </row>
    <row r="173" spans="1:37" s="24" customFormat="1" ht="15.75" hidden="1" customHeight="1" outlineLevel="1" x14ac:dyDescent="0.25">
      <c r="A173" s="122"/>
      <c r="B173" s="54"/>
      <c r="C173" s="47" t="s">
        <v>3</v>
      </c>
      <c r="D173" s="18">
        <f t="shared" si="249"/>
        <v>463000</v>
      </c>
      <c r="E173" s="23"/>
      <c r="F173" s="23"/>
      <c r="G173" s="23"/>
      <c r="H173" s="23"/>
      <c r="I173" s="23">
        <v>0</v>
      </c>
      <c r="J173" s="23">
        <v>0</v>
      </c>
      <c r="K173" s="23">
        <v>216000</v>
      </c>
      <c r="L173" s="23">
        <v>247000</v>
      </c>
      <c r="M173" s="23">
        <v>0</v>
      </c>
      <c r="N173" s="23">
        <v>0</v>
      </c>
      <c r="O173" s="23">
        <v>0</v>
      </c>
      <c r="P173" s="18" t="e">
        <f t="shared" si="136"/>
        <v>#REF!</v>
      </c>
      <c r="Q173" s="23">
        <f t="shared" si="250"/>
        <v>0</v>
      </c>
      <c r="R173" s="23">
        <f t="shared" si="251"/>
        <v>0</v>
      </c>
      <c r="S173" s="23">
        <f t="shared" si="252"/>
        <v>0</v>
      </c>
      <c r="T173" s="23">
        <f t="shared" si="253"/>
        <v>0</v>
      </c>
      <c r="U173" s="23">
        <f t="shared" si="254"/>
        <v>0</v>
      </c>
      <c r="V173" s="23">
        <f t="shared" si="255"/>
        <v>0</v>
      </c>
      <c r="W173" s="23">
        <f t="shared" si="213"/>
        <v>-216000</v>
      </c>
      <c r="X173" s="23">
        <f t="shared" si="214"/>
        <v>-247000</v>
      </c>
      <c r="Y173" s="23">
        <f t="shared" si="215"/>
        <v>0</v>
      </c>
      <c r="Z173" s="23" t="e">
        <f>#REF!-N173</f>
        <v>#REF!</v>
      </c>
      <c r="AA173" s="23" t="e">
        <f>#REF!-O173</f>
        <v>#REF!</v>
      </c>
      <c r="AB173" s="18">
        <f>SUM(AC173:AK173)</f>
        <v>0</v>
      </c>
      <c r="AC173" s="23"/>
      <c r="AD173" s="23"/>
      <c r="AE173" s="23"/>
      <c r="AF173" s="23"/>
      <c r="AG173" s="23">
        <v>0</v>
      </c>
      <c r="AH173" s="23"/>
      <c r="AI173" s="23"/>
      <c r="AJ173" s="23"/>
      <c r="AK173" s="141"/>
    </row>
    <row r="174" spans="1:37" s="24" customFormat="1" ht="15.75" hidden="1" customHeight="1" outlineLevel="1" x14ac:dyDescent="0.25">
      <c r="A174" s="122"/>
      <c r="B174" s="54"/>
      <c r="C174" s="47" t="s">
        <v>4</v>
      </c>
      <c r="D174" s="18">
        <f t="shared" si="249"/>
        <v>24000</v>
      </c>
      <c r="E174" s="23"/>
      <c r="F174" s="23"/>
      <c r="G174" s="23"/>
      <c r="H174" s="23"/>
      <c r="I174" s="23">
        <v>0</v>
      </c>
      <c r="J174" s="23">
        <v>0</v>
      </c>
      <c r="K174" s="23">
        <v>11000</v>
      </c>
      <c r="L174" s="23">
        <v>13000</v>
      </c>
      <c r="M174" s="23">
        <v>0</v>
      </c>
      <c r="N174" s="23">
        <v>0</v>
      </c>
      <c r="O174" s="23">
        <v>0</v>
      </c>
      <c r="P174" s="18" t="e">
        <f t="shared" si="136"/>
        <v>#REF!</v>
      </c>
      <c r="Q174" s="23">
        <f t="shared" si="250"/>
        <v>0</v>
      </c>
      <c r="R174" s="23">
        <f t="shared" si="251"/>
        <v>0</v>
      </c>
      <c r="S174" s="23">
        <f t="shared" si="252"/>
        <v>0</v>
      </c>
      <c r="T174" s="23">
        <f t="shared" si="253"/>
        <v>0</v>
      </c>
      <c r="U174" s="23">
        <f t="shared" si="254"/>
        <v>0</v>
      </c>
      <c r="V174" s="23">
        <f t="shared" si="255"/>
        <v>0</v>
      </c>
      <c r="W174" s="23">
        <f t="shared" si="213"/>
        <v>-11000</v>
      </c>
      <c r="X174" s="23">
        <f t="shared" si="214"/>
        <v>-13000</v>
      </c>
      <c r="Y174" s="23">
        <f t="shared" si="215"/>
        <v>0</v>
      </c>
      <c r="Z174" s="23" t="e">
        <f>#REF!-N174</f>
        <v>#REF!</v>
      </c>
      <c r="AA174" s="23" t="e">
        <f>#REF!-O174</f>
        <v>#REF!</v>
      </c>
      <c r="AB174" s="18">
        <f>SUM(AC174:AK174)</f>
        <v>0</v>
      </c>
      <c r="AC174" s="23"/>
      <c r="AD174" s="23"/>
      <c r="AE174" s="23"/>
      <c r="AF174" s="23"/>
      <c r="AG174" s="23">
        <v>0</v>
      </c>
      <c r="AH174" s="23"/>
      <c r="AI174" s="23"/>
      <c r="AJ174" s="23"/>
      <c r="AK174" s="141"/>
    </row>
    <row r="175" spans="1:37" s="24" customFormat="1" ht="15.75" hidden="1" customHeight="1" outlineLevel="1" x14ac:dyDescent="0.25">
      <c r="A175" s="123"/>
      <c r="B175" s="54"/>
      <c r="C175" s="47" t="s">
        <v>5</v>
      </c>
      <c r="D175" s="18">
        <f t="shared" si="249"/>
        <v>0</v>
      </c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8" t="e">
        <f t="shared" si="136"/>
        <v>#REF!</v>
      </c>
      <c r="Q175" s="23">
        <f t="shared" si="250"/>
        <v>0</v>
      </c>
      <c r="R175" s="23">
        <f t="shared" si="251"/>
        <v>0</v>
      </c>
      <c r="S175" s="23">
        <f t="shared" si="252"/>
        <v>0</v>
      </c>
      <c r="T175" s="23">
        <f t="shared" si="253"/>
        <v>0</v>
      </c>
      <c r="U175" s="23">
        <f t="shared" si="254"/>
        <v>0</v>
      </c>
      <c r="V175" s="23">
        <f t="shared" si="255"/>
        <v>0</v>
      </c>
      <c r="W175" s="23">
        <f t="shared" si="213"/>
        <v>0</v>
      </c>
      <c r="X175" s="23">
        <f t="shared" si="214"/>
        <v>0</v>
      </c>
      <c r="Y175" s="23">
        <f t="shared" si="215"/>
        <v>0</v>
      </c>
      <c r="Z175" s="23" t="e">
        <f>#REF!-N175</f>
        <v>#REF!</v>
      </c>
      <c r="AA175" s="23" t="e">
        <f>#REF!-O175</f>
        <v>#REF!</v>
      </c>
      <c r="AB175" s="18">
        <f>SUM(AC175:AK175)</f>
        <v>0</v>
      </c>
      <c r="AC175" s="23"/>
      <c r="AD175" s="23"/>
      <c r="AE175" s="23"/>
      <c r="AF175" s="23"/>
      <c r="AG175" s="23"/>
      <c r="AH175" s="23"/>
      <c r="AI175" s="23"/>
      <c r="AJ175" s="23"/>
      <c r="AK175" s="141"/>
    </row>
    <row r="176" spans="1:37" s="24" customFormat="1" ht="15.75" hidden="1" outlineLevel="1" x14ac:dyDescent="0.25">
      <c r="A176" s="121" t="s">
        <v>192</v>
      </c>
      <c r="B176" s="54" t="s">
        <v>95</v>
      </c>
      <c r="C176" s="47" t="s">
        <v>0</v>
      </c>
      <c r="D176" s="18">
        <f t="shared" si="249"/>
        <v>268000</v>
      </c>
      <c r="E176" s="23">
        <f>SUM(E178:E181)</f>
        <v>0</v>
      </c>
      <c r="F176" s="23">
        <f t="shared" ref="F176:O176" si="256">SUM(F178:F181)</f>
        <v>0</v>
      </c>
      <c r="G176" s="23">
        <f t="shared" si="256"/>
        <v>0</v>
      </c>
      <c r="H176" s="23">
        <f t="shared" si="256"/>
        <v>0</v>
      </c>
      <c r="I176" s="23">
        <f t="shared" si="256"/>
        <v>0</v>
      </c>
      <c r="J176" s="23">
        <f t="shared" si="256"/>
        <v>0</v>
      </c>
      <c r="K176" s="23">
        <f t="shared" si="256"/>
        <v>134000</v>
      </c>
      <c r="L176" s="23">
        <f t="shared" si="256"/>
        <v>134000</v>
      </c>
      <c r="M176" s="23">
        <f t="shared" si="256"/>
        <v>0</v>
      </c>
      <c r="N176" s="23">
        <f t="shared" si="256"/>
        <v>0</v>
      </c>
      <c r="O176" s="23">
        <f t="shared" si="256"/>
        <v>0</v>
      </c>
      <c r="P176" s="18" t="e">
        <f t="shared" si="136"/>
        <v>#REF!</v>
      </c>
      <c r="Q176" s="23">
        <f t="shared" si="250"/>
        <v>0</v>
      </c>
      <c r="R176" s="23">
        <f t="shared" si="251"/>
        <v>0</v>
      </c>
      <c r="S176" s="23">
        <f t="shared" si="252"/>
        <v>0</v>
      </c>
      <c r="T176" s="23">
        <f t="shared" si="253"/>
        <v>0</v>
      </c>
      <c r="U176" s="23">
        <f t="shared" si="254"/>
        <v>0</v>
      </c>
      <c r="V176" s="23">
        <f t="shared" si="255"/>
        <v>0</v>
      </c>
      <c r="W176" s="23">
        <f t="shared" si="213"/>
        <v>-134000</v>
      </c>
      <c r="X176" s="23">
        <f t="shared" si="214"/>
        <v>-134000</v>
      </c>
      <c r="Y176" s="23">
        <f t="shared" si="215"/>
        <v>0</v>
      </c>
      <c r="Z176" s="23" t="e">
        <f>#REF!-N176</f>
        <v>#REF!</v>
      </c>
      <c r="AA176" s="23" t="e">
        <f>#REF!-O176</f>
        <v>#REF!</v>
      </c>
      <c r="AB176" s="18">
        <f>SUM(AC176:AK176)</f>
        <v>0</v>
      </c>
      <c r="AC176" s="23">
        <f>SUM(AC178:AC181)</f>
        <v>0</v>
      </c>
      <c r="AD176" s="23">
        <f t="shared" ref="AD176:AG176" si="257">SUM(AD178:AD181)</f>
        <v>0</v>
      </c>
      <c r="AE176" s="23">
        <f t="shared" si="257"/>
        <v>0</v>
      </c>
      <c r="AF176" s="23">
        <f t="shared" si="257"/>
        <v>0</v>
      </c>
      <c r="AG176" s="23">
        <f t="shared" si="257"/>
        <v>0</v>
      </c>
      <c r="AH176" s="23"/>
      <c r="AI176" s="23"/>
      <c r="AJ176" s="23"/>
      <c r="AK176" s="141"/>
    </row>
    <row r="177" spans="1:37" s="24" customFormat="1" ht="15.75" hidden="1" customHeight="1" outlineLevel="1" x14ac:dyDescent="0.25">
      <c r="A177" s="122"/>
      <c r="B177" s="54"/>
      <c r="C177" s="47" t="s">
        <v>1</v>
      </c>
      <c r="D177" s="18">
        <f t="shared" si="249"/>
        <v>0</v>
      </c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8" t="e">
        <f t="shared" si="136"/>
        <v>#REF!</v>
      </c>
      <c r="Q177" s="23"/>
      <c r="R177" s="23"/>
      <c r="S177" s="23"/>
      <c r="T177" s="23"/>
      <c r="U177" s="23"/>
      <c r="V177" s="23"/>
      <c r="W177" s="23">
        <f t="shared" si="213"/>
        <v>0</v>
      </c>
      <c r="X177" s="23">
        <f t="shared" si="214"/>
        <v>0</v>
      </c>
      <c r="Y177" s="23">
        <f t="shared" si="215"/>
        <v>0</v>
      </c>
      <c r="Z177" s="23" t="e">
        <f>#REF!-N177</f>
        <v>#REF!</v>
      </c>
      <c r="AA177" s="23" t="e">
        <f>#REF!-O177</f>
        <v>#REF!</v>
      </c>
      <c r="AB177" s="18">
        <f>SUM(AC177:AK177)</f>
        <v>0</v>
      </c>
      <c r="AC177" s="23"/>
      <c r="AD177" s="23"/>
      <c r="AE177" s="23"/>
      <c r="AF177" s="23"/>
      <c r="AG177" s="23"/>
      <c r="AH177" s="23"/>
      <c r="AI177" s="23"/>
      <c r="AJ177" s="23"/>
      <c r="AK177" s="141"/>
    </row>
    <row r="178" spans="1:37" s="24" customFormat="1" ht="15.75" hidden="1" customHeight="1" outlineLevel="1" x14ac:dyDescent="0.25">
      <c r="A178" s="122"/>
      <c r="B178" s="54"/>
      <c r="C178" s="47" t="s">
        <v>2</v>
      </c>
      <c r="D178" s="18">
        <f t="shared" si="249"/>
        <v>0</v>
      </c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8" t="e">
        <f t="shared" si="136"/>
        <v>#REF!</v>
      </c>
      <c r="Q178" s="23">
        <f t="shared" ref="Q178:Q182" si="258">AC178-E178</f>
        <v>0</v>
      </c>
      <c r="R178" s="23">
        <f t="shared" ref="R178:R182" si="259">AD178-F178</f>
        <v>0</v>
      </c>
      <c r="S178" s="23">
        <f t="shared" ref="S178:S182" si="260">AE178-G178</f>
        <v>0</v>
      </c>
      <c r="T178" s="23">
        <f t="shared" ref="T178:T182" si="261">AF178-H178</f>
        <v>0</v>
      </c>
      <c r="U178" s="23">
        <f t="shared" ref="U178:U182" si="262">AG178-I178</f>
        <v>0</v>
      </c>
      <c r="V178" s="23">
        <f t="shared" ref="V178:V182" si="263">AH178-J178</f>
        <v>0</v>
      </c>
      <c r="W178" s="23">
        <f t="shared" si="213"/>
        <v>0</v>
      </c>
      <c r="X178" s="23">
        <f t="shared" si="214"/>
        <v>0</v>
      </c>
      <c r="Y178" s="23">
        <f t="shared" si="215"/>
        <v>0</v>
      </c>
      <c r="Z178" s="23" t="e">
        <f>#REF!-N178</f>
        <v>#REF!</v>
      </c>
      <c r="AA178" s="23" t="e">
        <f>#REF!-O178</f>
        <v>#REF!</v>
      </c>
      <c r="AB178" s="18">
        <f>SUM(AC178:AK178)</f>
        <v>0</v>
      </c>
      <c r="AC178" s="23"/>
      <c r="AD178" s="23"/>
      <c r="AE178" s="23"/>
      <c r="AF178" s="23"/>
      <c r="AG178" s="23"/>
      <c r="AH178" s="23"/>
      <c r="AI178" s="23"/>
      <c r="AJ178" s="23"/>
      <c r="AK178" s="141"/>
    </row>
    <row r="179" spans="1:37" s="24" customFormat="1" ht="15.75" hidden="1" customHeight="1" outlineLevel="1" x14ac:dyDescent="0.25">
      <c r="A179" s="122"/>
      <c r="B179" s="54"/>
      <c r="C179" s="47" t="s">
        <v>3</v>
      </c>
      <c r="D179" s="18">
        <f t="shared" si="249"/>
        <v>254600</v>
      </c>
      <c r="E179" s="23"/>
      <c r="F179" s="23"/>
      <c r="G179" s="23"/>
      <c r="H179" s="23"/>
      <c r="I179" s="23">
        <v>0</v>
      </c>
      <c r="J179" s="23">
        <v>0</v>
      </c>
      <c r="K179" s="23">
        <v>127300</v>
      </c>
      <c r="L179" s="23">
        <v>127300</v>
      </c>
      <c r="M179" s="23">
        <v>0</v>
      </c>
      <c r="N179" s="23">
        <v>0</v>
      </c>
      <c r="O179" s="23">
        <v>0</v>
      </c>
      <c r="P179" s="18" t="e">
        <f t="shared" si="136"/>
        <v>#REF!</v>
      </c>
      <c r="Q179" s="23">
        <f t="shared" si="258"/>
        <v>0</v>
      </c>
      <c r="R179" s="23">
        <f t="shared" si="259"/>
        <v>0</v>
      </c>
      <c r="S179" s="23">
        <f t="shared" si="260"/>
        <v>0</v>
      </c>
      <c r="T179" s="23">
        <f t="shared" si="261"/>
        <v>0</v>
      </c>
      <c r="U179" s="23">
        <f t="shared" si="262"/>
        <v>0</v>
      </c>
      <c r="V179" s="23">
        <f t="shared" si="263"/>
        <v>0</v>
      </c>
      <c r="W179" s="23">
        <f t="shared" si="213"/>
        <v>-127300</v>
      </c>
      <c r="X179" s="23">
        <f t="shared" si="214"/>
        <v>-127300</v>
      </c>
      <c r="Y179" s="23">
        <f t="shared" si="215"/>
        <v>0</v>
      </c>
      <c r="Z179" s="23" t="e">
        <f>#REF!-N179</f>
        <v>#REF!</v>
      </c>
      <c r="AA179" s="23" t="e">
        <f>#REF!-O179</f>
        <v>#REF!</v>
      </c>
      <c r="AB179" s="18">
        <f>SUM(AC179:AK179)</f>
        <v>0</v>
      </c>
      <c r="AC179" s="23"/>
      <c r="AD179" s="23"/>
      <c r="AE179" s="23"/>
      <c r="AF179" s="23"/>
      <c r="AG179" s="23">
        <v>0</v>
      </c>
      <c r="AH179" s="23">
        <v>0</v>
      </c>
      <c r="AI179" s="23"/>
      <c r="AJ179" s="23"/>
      <c r="AK179" s="141"/>
    </row>
    <row r="180" spans="1:37" s="24" customFormat="1" ht="15.75" hidden="1" customHeight="1" outlineLevel="1" x14ac:dyDescent="0.25">
      <c r="A180" s="122"/>
      <c r="B180" s="54"/>
      <c r="C180" s="47" t="s">
        <v>4</v>
      </c>
      <c r="D180" s="18">
        <f t="shared" si="249"/>
        <v>13400</v>
      </c>
      <c r="E180" s="23"/>
      <c r="F180" s="23"/>
      <c r="G180" s="23"/>
      <c r="H180" s="23"/>
      <c r="I180" s="23">
        <v>0</v>
      </c>
      <c r="J180" s="23">
        <v>0</v>
      </c>
      <c r="K180" s="23">
        <v>6700</v>
      </c>
      <c r="L180" s="23">
        <v>6700</v>
      </c>
      <c r="M180" s="23">
        <v>0</v>
      </c>
      <c r="N180" s="23">
        <v>0</v>
      </c>
      <c r="O180" s="23">
        <v>0</v>
      </c>
      <c r="P180" s="18" t="e">
        <f t="shared" si="136"/>
        <v>#REF!</v>
      </c>
      <c r="Q180" s="23">
        <f t="shared" si="258"/>
        <v>0</v>
      </c>
      <c r="R180" s="23">
        <f t="shared" si="259"/>
        <v>0</v>
      </c>
      <c r="S180" s="23">
        <f t="shared" si="260"/>
        <v>0</v>
      </c>
      <c r="T180" s="23">
        <f t="shared" si="261"/>
        <v>0</v>
      </c>
      <c r="U180" s="23">
        <f t="shared" si="262"/>
        <v>0</v>
      </c>
      <c r="V180" s="23">
        <f t="shared" si="263"/>
        <v>0</v>
      </c>
      <c r="W180" s="23">
        <f t="shared" si="213"/>
        <v>-6700</v>
      </c>
      <c r="X180" s="23">
        <f t="shared" si="214"/>
        <v>-6700</v>
      </c>
      <c r="Y180" s="23">
        <f t="shared" si="215"/>
        <v>0</v>
      </c>
      <c r="Z180" s="23" t="e">
        <f>#REF!-N180</f>
        <v>#REF!</v>
      </c>
      <c r="AA180" s="23" t="e">
        <f>#REF!-O180</f>
        <v>#REF!</v>
      </c>
      <c r="AB180" s="18">
        <f>SUM(AC180:AK180)</f>
        <v>0</v>
      </c>
      <c r="AC180" s="23"/>
      <c r="AD180" s="23"/>
      <c r="AE180" s="23"/>
      <c r="AF180" s="23"/>
      <c r="AG180" s="23">
        <v>0</v>
      </c>
      <c r="AH180" s="23">
        <v>0</v>
      </c>
      <c r="AI180" s="23"/>
      <c r="AJ180" s="23"/>
      <c r="AK180" s="141"/>
    </row>
    <row r="181" spans="1:37" s="24" customFormat="1" ht="15.75" hidden="1" customHeight="1" outlineLevel="1" x14ac:dyDescent="0.25">
      <c r="A181" s="123"/>
      <c r="B181" s="54"/>
      <c r="C181" s="47" t="s">
        <v>5</v>
      </c>
      <c r="D181" s="18">
        <f t="shared" si="249"/>
        <v>0</v>
      </c>
      <c r="E181" s="23"/>
      <c r="F181" s="23"/>
      <c r="G181" s="23"/>
      <c r="H181" s="23"/>
      <c r="I181" s="23"/>
      <c r="J181" s="23"/>
      <c r="K181" s="23"/>
      <c r="L181" s="23">
        <v>0</v>
      </c>
      <c r="M181" s="23">
        <v>0</v>
      </c>
      <c r="N181" s="23">
        <v>0</v>
      </c>
      <c r="O181" s="23">
        <v>0</v>
      </c>
      <c r="P181" s="18" t="e">
        <f t="shared" si="136"/>
        <v>#REF!</v>
      </c>
      <c r="Q181" s="23">
        <f t="shared" si="258"/>
        <v>0</v>
      </c>
      <c r="R181" s="23">
        <f t="shared" si="259"/>
        <v>0</v>
      </c>
      <c r="S181" s="23">
        <f t="shared" si="260"/>
        <v>0</v>
      </c>
      <c r="T181" s="23">
        <f t="shared" si="261"/>
        <v>0</v>
      </c>
      <c r="U181" s="23">
        <f t="shared" si="262"/>
        <v>0</v>
      </c>
      <c r="V181" s="23">
        <f t="shared" si="263"/>
        <v>0</v>
      </c>
      <c r="W181" s="23">
        <f t="shared" si="213"/>
        <v>0</v>
      </c>
      <c r="X181" s="23">
        <f t="shared" si="214"/>
        <v>0</v>
      </c>
      <c r="Y181" s="23">
        <f t="shared" si="215"/>
        <v>0</v>
      </c>
      <c r="Z181" s="23" t="e">
        <f>#REF!-N181</f>
        <v>#REF!</v>
      </c>
      <c r="AA181" s="23" t="e">
        <f>#REF!-O181</f>
        <v>#REF!</v>
      </c>
      <c r="AB181" s="18">
        <f>SUM(AC181:AK181)</f>
        <v>0</v>
      </c>
      <c r="AC181" s="23"/>
      <c r="AD181" s="23"/>
      <c r="AE181" s="23"/>
      <c r="AF181" s="23"/>
      <c r="AG181" s="23"/>
      <c r="AH181" s="23"/>
      <c r="AI181" s="23"/>
      <c r="AJ181" s="23"/>
      <c r="AK181" s="141"/>
    </row>
    <row r="182" spans="1:37" s="24" customFormat="1" ht="15.75" hidden="1" outlineLevel="1" x14ac:dyDescent="0.25">
      <c r="A182" s="121" t="s">
        <v>189</v>
      </c>
      <c r="B182" s="54" t="s">
        <v>95</v>
      </c>
      <c r="C182" s="47" t="s">
        <v>0</v>
      </c>
      <c r="D182" s="18">
        <f t="shared" si="249"/>
        <v>2841.8</v>
      </c>
      <c r="E182" s="23">
        <f>SUM(E184:E187)</f>
        <v>0</v>
      </c>
      <c r="F182" s="23">
        <f t="shared" ref="F182:O182" si="264">SUM(F184:F187)</f>
        <v>0</v>
      </c>
      <c r="G182" s="23">
        <f t="shared" si="264"/>
        <v>0</v>
      </c>
      <c r="H182" s="23">
        <f t="shared" si="264"/>
        <v>0</v>
      </c>
      <c r="I182" s="23">
        <f t="shared" si="264"/>
        <v>0</v>
      </c>
      <c r="J182" s="23">
        <f t="shared" si="264"/>
        <v>0</v>
      </c>
      <c r="K182" s="23">
        <f t="shared" si="264"/>
        <v>2841.8</v>
      </c>
      <c r="L182" s="23">
        <f t="shared" si="264"/>
        <v>0</v>
      </c>
      <c r="M182" s="23">
        <f t="shared" si="264"/>
        <v>0</v>
      </c>
      <c r="N182" s="23">
        <f t="shared" si="264"/>
        <v>0</v>
      </c>
      <c r="O182" s="23">
        <f t="shared" si="264"/>
        <v>0</v>
      </c>
      <c r="P182" s="18" t="e">
        <f t="shared" si="136"/>
        <v>#REF!</v>
      </c>
      <c r="Q182" s="23">
        <f t="shared" si="258"/>
        <v>0</v>
      </c>
      <c r="R182" s="23">
        <f t="shared" si="259"/>
        <v>0</v>
      </c>
      <c r="S182" s="23">
        <f t="shared" si="260"/>
        <v>0</v>
      </c>
      <c r="T182" s="23">
        <f t="shared" si="261"/>
        <v>0</v>
      </c>
      <c r="U182" s="23">
        <f t="shared" si="262"/>
        <v>0</v>
      </c>
      <c r="V182" s="23">
        <f t="shared" si="263"/>
        <v>0</v>
      </c>
      <c r="W182" s="23">
        <f t="shared" si="213"/>
        <v>-2841.8</v>
      </c>
      <c r="X182" s="23">
        <f t="shared" si="214"/>
        <v>0</v>
      </c>
      <c r="Y182" s="23">
        <f t="shared" si="215"/>
        <v>0</v>
      </c>
      <c r="Z182" s="23" t="e">
        <f>#REF!-N182</f>
        <v>#REF!</v>
      </c>
      <c r="AA182" s="23" t="e">
        <f>#REF!-O182</f>
        <v>#REF!</v>
      </c>
      <c r="AB182" s="18">
        <f>SUM(AC182:AK182)</f>
        <v>0</v>
      </c>
      <c r="AC182" s="23">
        <f>SUM(AC184:AC187)</f>
        <v>0</v>
      </c>
      <c r="AD182" s="23">
        <f t="shared" ref="AD182:AH182" si="265">SUM(AD184:AD187)</f>
        <v>0</v>
      </c>
      <c r="AE182" s="23">
        <f t="shared" si="265"/>
        <v>0</v>
      </c>
      <c r="AF182" s="23">
        <f t="shared" si="265"/>
        <v>0</v>
      </c>
      <c r="AG182" s="23">
        <f t="shared" si="265"/>
        <v>0</v>
      </c>
      <c r="AH182" s="23">
        <f t="shared" si="265"/>
        <v>0</v>
      </c>
      <c r="AI182" s="23"/>
      <c r="AJ182" s="23"/>
      <c r="AK182" s="141"/>
    </row>
    <row r="183" spans="1:37" s="24" customFormat="1" ht="15.75" hidden="1" customHeight="1" outlineLevel="1" x14ac:dyDescent="0.25">
      <c r="A183" s="122"/>
      <c r="B183" s="54"/>
      <c r="C183" s="47" t="s">
        <v>1</v>
      </c>
      <c r="D183" s="18">
        <f t="shared" si="249"/>
        <v>0</v>
      </c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8" t="e">
        <f t="shared" si="136"/>
        <v>#REF!</v>
      </c>
      <c r="Q183" s="23"/>
      <c r="R183" s="23"/>
      <c r="S183" s="23"/>
      <c r="T183" s="23"/>
      <c r="U183" s="23"/>
      <c r="V183" s="23"/>
      <c r="W183" s="23">
        <f t="shared" si="213"/>
        <v>0</v>
      </c>
      <c r="X183" s="23">
        <f t="shared" si="214"/>
        <v>0</v>
      </c>
      <c r="Y183" s="23">
        <f t="shared" si="215"/>
        <v>0</v>
      </c>
      <c r="Z183" s="23" t="e">
        <f>#REF!-N183</f>
        <v>#REF!</v>
      </c>
      <c r="AA183" s="23" t="e">
        <f>#REF!-O183</f>
        <v>#REF!</v>
      </c>
      <c r="AB183" s="18">
        <f>SUM(AC183:AK183)</f>
        <v>0</v>
      </c>
      <c r="AC183" s="23"/>
      <c r="AD183" s="23"/>
      <c r="AE183" s="23"/>
      <c r="AF183" s="23"/>
      <c r="AG183" s="23"/>
      <c r="AH183" s="23"/>
      <c r="AI183" s="23"/>
      <c r="AJ183" s="23"/>
      <c r="AK183" s="141"/>
    </row>
    <row r="184" spans="1:37" s="24" customFormat="1" ht="15.75" hidden="1" customHeight="1" outlineLevel="1" x14ac:dyDescent="0.25">
      <c r="A184" s="122"/>
      <c r="B184" s="54"/>
      <c r="C184" s="47" t="s">
        <v>2</v>
      </c>
      <c r="D184" s="18">
        <f t="shared" si="249"/>
        <v>0</v>
      </c>
      <c r="E184" s="23"/>
      <c r="F184" s="23"/>
      <c r="G184" s="23"/>
      <c r="H184" s="23"/>
      <c r="I184" s="23"/>
      <c r="J184" s="23"/>
      <c r="K184" s="23"/>
      <c r="L184" s="23">
        <v>0</v>
      </c>
      <c r="M184" s="23">
        <v>0</v>
      </c>
      <c r="N184" s="23">
        <v>0</v>
      </c>
      <c r="O184" s="23">
        <v>0</v>
      </c>
      <c r="P184" s="18" t="e">
        <f t="shared" si="136"/>
        <v>#REF!</v>
      </c>
      <c r="Q184" s="23">
        <f t="shared" ref="Q184:Q188" si="266">AC184-E184</f>
        <v>0</v>
      </c>
      <c r="R184" s="23">
        <f t="shared" ref="R184:R188" si="267">AD184-F184</f>
        <v>0</v>
      </c>
      <c r="S184" s="23">
        <f t="shared" ref="S184:S188" si="268">AE184-G184</f>
        <v>0</v>
      </c>
      <c r="T184" s="23">
        <f t="shared" ref="T184:T188" si="269">AF184-H184</f>
        <v>0</v>
      </c>
      <c r="U184" s="23">
        <f t="shared" ref="U184:U188" si="270">AG184-I184</f>
        <v>0</v>
      </c>
      <c r="V184" s="23">
        <f t="shared" ref="V184:V188" si="271">AH184-J184</f>
        <v>0</v>
      </c>
      <c r="W184" s="23">
        <f t="shared" si="213"/>
        <v>0</v>
      </c>
      <c r="X184" s="23">
        <f t="shared" si="214"/>
        <v>0</v>
      </c>
      <c r="Y184" s="23">
        <f t="shared" si="215"/>
        <v>0</v>
      </c>
      <c r="Z184" s="23" t="e">
        <f>#REF!-N184</f>
        <v>#REF!</v>
      </c>
      <c r="AA184" s="23" t="e">
        <f>#REF!-O184</f>
        <v>#REF!</v>
      </c>
      <c r="AB184" s="18">
        <f>SUM(AC184:AK184)</f>
        <v>0</v>
      </c>
      <c r="AC184" s="23"/>
      <c r="AD184" s="23"/>
      <c r="AE184" s="23"/>
      <c r="AF184" s="23"/>
      <c r="AG184" s="23"/>
      <c r="AH184" s="23"/>
      <c r="AI184" s="23"/>
      <c r="AJ184" s="23"/>
      <c r="AK184" s="141"/>
    </row>
    <row r="185" spans="1:37" s="24" customFormat="1" ht="15.75" hidden="1" customHeight="1" outlineLevel="1" x14ac:dyDescent="0.25">
      <c r="A185" s="122"/>
      <c r="B185" s="54"/>
      <c r="C185" s="47" t="s">
        <v>3</v>
      </c>
      <c r="D185" s="18">
        <f t="shared" si="249"/>
        <v>2273.4</v>
      </c>
      <c r="E185" s="23"/>
      <c r="F185" s="23"/>
      <c r="G185" s="23"/>
      <c r="H185" s="23"/>
      <c r="I185" s="23">
        <v>0</v>
      </c>
      <c r="J185" s="23">
        <v>0</v>
      </c>
      <c r="K185" s="23">
        <v>2273.4</v>
      </c>
      <c r="L185" s="23">
        <v>0</v>
      </c>
      <c r="M185" s="23">
        <v>0</v>
      </c>
      <c r="N185" s="23">
        <v>0</v>
      </c>
      <c r="O185" s="23">
        <v>0</v>
      </c>
      <c r="P185" s="18" t="e">
        <f t="shared" si="136"/>
        <v>#REF!</v>
      </c>
      <c r="Q185" s="23">
        <f t="shared" si="266"/>
        <v>0</v>
      </c>
      <c r="R185" s="23">
        <f t="shared" si="267"/>
        <v>0</v>
      </c>
      <c r="S185" s="23">
        <f t="shared" si="268"/>
        <v>0</v>
      </c>
      <c r="T185" s="23">
        <f t="shared" si="269"/>
        <v>0</v>
      </c>
      <c r="U185" s="23">
        <f t="shared" si="270"/>
        <v>0</v>
      </c>
      <c r="V185" s="23">
        <f t="shared" si="271"/>
        <v>0</v>
      </c>
      <c r="W185" s="23">
        <f t="shared" si="213"/>
        <v>-2273.4</v>
      </c>
      <c r="X185" s="23">
        <f t="shared" si="214"/>
        <v>0</v>
      </c>
      <c r="Y185" s="23">
        <f t="shared" si="215"/>
        <v>0</v>
      </c>
      <c r="Z185" s="23" t="e">
        <f>#REF!-N185</f>
        <v>#REF!</v>
      </c>
      <c r="AA185" s="23" t="e">
        <f>#REF!-O185</f>
        <v>#REF!</v>
      </c>
      <c r="AB185" s="18">
        <f>SUM(AC185:AK185)</f>
        <v>0</v>
      </c>
      <c r="AC185" s="23"/>
      <c r="AD185" s="23"/>
      <c r="AE185" s="23"/>
      <c r="AF185" s="23"/>
      <c r="AG185" s="23">
        <v>0</v>
      </c>
      <c r="AH185" s="23">
        <v>0</v>
      </c>
      <c r="AI185" s="23"/>
      <c r="AJ185" s="23"/>
      <c r="AK185" s="141"/>
    </row>
    <row r="186" spans="1:37" s="24" customFormat="1" ht="15.75" hidden="1" customHeight="1" outlineLevel="1" x14ac:dyDescent="0.25">
      <c r="A186" s="122"/>
      <c r="B186" s="54"/>
      <c r="C186" s="47" t="s">
        <v>4</v>
      </c>
      <c r="D186" s="18">
        <f t="shared" si="249"/>
        <v>568.4</v>
      </c>
      <c r="E186" s="23"/>
      <c r="F186" s="23"/>
      <c r="G186" s="23"/>
      <c r="H186" s="23"/>
      <c r="I186" s="23">
        <v>0</v>
      </c>
      <c r="J186" s="23">
        <v>0</v>
      </c>
      <c r="K186" s="23">
        <v>568.4</v>
      </c>
      <c r="L186" s="23">
        <v>0</v>
      </c>
      <c r="M186" s="23">
        <v>0</v>
      </c>
      <c r="N186" s="23">
        <v>0</v>
      </c>
      <c r="O186" s="23">
        <v>0</v>
      </c>
      <c r="P186" s="18" t="e">
        <f t="shared" si="136"/>
        <v>#REF!</v>
      </c>
      <c r="Q186" s="23">
        <f t="shared" si="266"/>
        <v>0</v>
      </c>
      <c r="R186" s="23">
        <f t="shared" si="267"/>
        <v>0</v>
      </c>
      <c r="S186" s="23">
        <f t="shared" si="268"/>
        <v>0</v>
      </c>
      <c r="T186" s="23">
        <f t="shared" si="269"/>
        <v>0</v>
      </c>
      <c r="U186" s="23">
        <f t="shared" si="270"/>
        <v>0</v>
      </c>
      <c r="V186" s="23">
        <f t="shared" si="271"/>
        <v>0</v>
      </c>
      <c r="W186" s="23">
        <f t="shared" si="213"/>
        <v>-568.4</v>
      </c>
      <c r="X186" s="23">
        <f t="shared" si="214"/>
        <v>0</v>
      </c>
      <c r="Y186" s="23">
        <f t="shared" si="215"/>
        <v>0</v>
      </c>
      <c r="Z186" s="23" t="e">
        <f>#REF!-N186</f>
        <v>#REF!</v>
      </c>
      <c r="AA186" s="23" t="e">
        <f>#REF!-O186</f>
        <v>#REF!</v>
      </c>
      <c r="AB186" s="18">
        <f>SUM(AC186:AK186)</f>
        <v>0</v>
      </c>
      <c r="AC186" s="23"/>
      <c r="AD186" s="23"/>
      <c r="AE186" s="23"/>
      <c r="AF186" s="23"/>
      <c r="AG186" s="23">
        <v>0</v>
      </c>
      <c r="AH186" s="23">
        <v>0</v>
      </c>
      <c r="AI186" s="23"/>
      <c r="AJ186" s="23"/>
      <c r="AK186" s="141"/>
    </row>
    <row r="187" spans="1:37" s="24" customFormat="1" ht="15.75" hidden="1" customHeight="1" outlineLevel="1" x14ac:dyDescent="0.25">
      <c r="A187" s="123"/>
      <c r="B187" s="54"/>
      <c r="C187" s="47" t="s">
        <v>5</v>
      </c>
      <c r="D187" s="18">
        <f t="shared" si="249"/>
        <v>0</v>
      </c>
      <c r="E187" s="23"/>
      <c r="F187" s="23"/>
      <c r="G187" s="23"/>
      <c r="H187" s="23"/>
      <c r="I187" s="23"/>
      <c r="J187" s="23"/>
      <c r="K187" s="23"/>
      <c r="L187" s="23">
        <v>0</v>
      </c>
      <c r="M187" s="23">
        <v>0</v>
      </c>
      <c r="N187" s="23">
        <v>0</v>
      </c>
      <c r="O187" s="23">
        <v>0</v>
      </c>
      <c r="P187" s="18" t="e">
        <f t="shared" si="136"/>
        <v>#REF!</v>
      </c>
      <c r="Q187" s="23">
        <f t="shared" si="266"/>
        <v>0</v>
      </c>
      <c r="R187" s="23">
        <f t="shared" si="267"/>
        <v>0</v>
      </c>
      <c r="S187" s="23">
        <f t="shared" si="268"/>
        <v>0</v>
      </c>
      <c r="T187" s="23">
        <f t="shared" si="269"/>
        <v>0</v>
      </c>
      <c r="U187" s="23">
        <f t="shared" si="270"/>
        <v>0</v>
      </c>
      <c r="V187" s="23">
        <f t="shared" si="271"/>
        <v>0</v>
      </c>
      <c r="W187" s="23">
        <f t="shared" si="213"/>
        <v>0</v>
      </c>
      <c r="X187" s="23">
        <f t="shared" si="214"/>
        <v>0</v>
      </c>
      <c r="Y187" s="23">
        <f t="shared" si="215"/>
        <v>0</v>
      </c>
      <c r="Z187" s="23" t="e">
        <f>#REF!-N187</f>
        <v>#REF!</v>
      </c>
      <c r="AA187" s="23" t="e">
        <f>#REF!-O187</f>
        <v>#REF!</v>
      </c>
      <c r="AB187" s="18">
        <f>SUM(AC187:AK187)</f>
        <v>0</v>
      </c>
      <c r="AC187" s="23"/>
      <c r="AD187" s="23"/>
      <c r="AE187" s="23"/>
      <c r="AF187" s="23"/>
      <c r="AG187" s="23"/>
      <c r="AH187" s="23"/>
      <c r="AI187" s="23"/>
      <c r="AJ187" s="23"/>
      <c r="AK187" s="141"/>
    </row>
    <row r="188" spans="1:37" s="24" customFormat="1" ht="15.75" hidden="1" outlineLevel="1" x14ac:dyDescent="0.25">
      <c r="A188" s="124" t="s">
        <v>190</v>
      </c>
      <c r="B188" s="69" t="s">
        <v>95</v>
      </c>
      <c r="C188" s="50" t="s">
        <v>0</v>
      </c>
      <c r="D188" s="18">
        <f t="shared" si="249"/>
        <v>5985</v>
      </c>
      <c r="E188" s="17">
        <f>SUM(E190:E193)</f>
        <v>0</v>
      </c>
      <c r="F188" s="17">
        <f t="shared" ref="F188:O188" si="272">SUM(F190:F193)</f>
        <v>5985</v>
      </c>
      <c r="G188" s="17">
        <f t="shared" si="272"/>
        <v>0</v>
      </c>
      <c r="H188" s="17">
        <f t="shared" si="272"/>
        <v>0</v>
      </c>
      <c r="I188" s="17">
        <f t="shared" si="272"/>
        <v>0</v>
      </c>
      <c r="J188" s="17">
        <f t="shared" si="272"/>
        <v>0</v>
      </c>
      <c r="K188" s="17">
        <f t="shared" si="272"/>
        <v>0</v>
      </c>
      <c r="L188" s="17">
        <f t="shared" si="272"/>
        <v>0</v>
      </c>
      <c r="M188" s="17">
        <f t="shared" si="272"/>
        <v>0</v>
      </c>
      <c r="N188" s="17">
        <f t="shared" si="272"/>
        <v>0</v>
      </c>
      <c r="O188" s="17">
        <f t="shared" si="272"/>
        <v>0</v>
      </c>
      <c r="P188" s="18" t="e">
        <f t="shared" si="136"/>
        <v>#REF!</v>
      </c>
      <c r="Q188" s="17">
        <f t="shared" si="266"/>
        <v>0</v>
      </c>
      <c r="R188" s="17">
        <f t="shared" si="267"/>
        <v>0</v>
      </c>
      <c r="S188" s="17">
        <f t="shared" si="268"/>
        <v>0</v>
      </c>
      <c r="T188" s="17">
        <f t="shared" si="269"/>
        <v>0</v>
      </c>
      <c r="U188" s="17">
        <f t="shared" si="270"/>
        <v>0</v>
      </c>
      <c r="V188" s="17">
        <f t="shared" si="271"/>
        <v>0</v>
      </c>
      <c r="W188" s="23">
        <f t="shared" si="213"/>
        <v>0</v>
      </c>
      <c r="X188" s="23">
        <f t="shared" si="214"/>
        <v>0</v>
      </c>
      <c r="Y188" s="23">
        <f t="shared" si="215"/>
        <v>0</v>
      </c>
      <c r="Z188" s="23" t="e">
        <f>#REF!-N188</f>
        <v>#REF!</v>
      </c>
      <c r="AA188" s="23" t="e">
        <f>#REF!-O188</f>
        <v>#REF!</v>
      </c>
      <c r="AB188" s="18">
        <f>SUM(AC188:AK188)</f>
        <v>5985</v>
      </c>
      <c r="AC188" s="17">
        <f>SUM(AC190:AC193)</f>
        <v>0</v>
      </c>
      <c r="AD188" s="17">
        <f t="shared" ref="AD188:AI188" si="273">SUM(AD190:AD193)</f>
        <v>5985</v>
      </c>
      <c r="AE188" s="17">
        <f t="shared" si="273"/>
        <v>0</v>
      </c>
      <c r="AF188" s="17">
        <f t="shared" si="273"/>
        <v>0</v>
      </c>
      <c r="AG188" s="17">
        <f t="shared" si="273"/>
        <v>0</v>
      </c>
      <c r="AH188" s="17">
        <f t="shared" si="273"/>
        <v>0</v>
      </c>
      <c r="AI188" s="17">
        <f t="shared" si="273"/>
        <v>0</v>
      </c>
      <c r="AJ188" s="17">
        <f t="shared" ref="AJ188:AK188" si="274">SUM(AJ190:AJ193)</f>
        <v>0</v>
      </c>
      <c r="AK188" s="143">
        <f t="shared" si="274"/>
        <v>0</v>
      </c>
    </row>
    <row r="189" spans="1:37" s="24" customFormat="1" ht="15.75" hidden="1" customHeight="1" outlineLevel="1" x14ac:dyDescent="0.25">
      <c r="A189" s="125"/>
      <c r="B189" s="69"/>
      <c r="C189" s="50" t="s">
        <v>1</v>
      </c>
      <c r="D189" s="18">
        <f t="shared" si="249"/>
        <v>0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8" t="e">
        <f t="shared" si="136"/>
        <v>#REF!</v>
      </c>
      <c r="Q189" s="17"/>
      <c r="R189" s="17"/>
      <c r="S189" s="17"/>
      <c r="T189" s="17"/>
      <c r="U189" s="17"/>
      <c r="V189" s="17"/>
      <c r="W189" s="23">
        <f t="shared" si="213"/>
        <v>0</v>
      </c>
      <c r="X189" s="23">
        <f t="shared" si="214"/>
        <v>0</v>
      </c>
      <c r="Y189" s="23">
        <f t="shared" si="215"/>
        <v>0</v>
      </c>
      <c r="Z189" s="23" t="e">
        <f>#REF!-N189</f>
        <v>#REF!</v>
      </c>
      <c r="AA189" s="23" t="e">
        <f>#REF!-O189</f>
        <v>#REF!</v>
      </c>
      <c r="AB189" s="18">
        <f>SUM(AC189:AK189)</f>
        <v>0</v>
      </c>
      <c r="AC189" s="17"/>
      <c r="AD189" s="17"/>
      <c r="AE189" s="17"/>
      <c r="AF189" s="17"/>
      <c r="AG189" s="17"/>
      <c r="AH189" s="17"/>
      <c r="AI189" s="17"/>
      <c r="AJ189" s="17"/>
      <c r="AK189" s="143"/>
    </row>
    <row r="190" spans="1:37" s="24" customFormat="1" ht="15.75" hidden="1" customHeight="1" outlineLevel="1" x14ac:dyDescent="0.25">
      <c r="A190" s="125"/>
      <c r="B190" s="69"/>
      <c r="C190" s="50" t="s">
        <v>2</v>
      </c>
      <c r="D190" s="18">
        <f t="shared" si="249"/>
        <v>0</v>
      </c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8" t="e">
        <f t="shared" si="136"/>
        <v>#REF!</v>
      </c>
      <c r="Q190" s="17">
        <f t="shared" ref="Q190:Q193" si="275">AC190-E190</f>
        <v>0</v>
      </c>
      <c r="R190" s="17">
        <f t="shared" ref="R190:R193" si="276">AD190-F190</f>
        <v>0</v>
      </c>
      <c r="S190" s="17">
        <f t="shared" ref="S190:S193" si="277">AE190-G190</f>
        <v>0</v>
      </c>
      <c r="T190" s="17">
        <f t="shared" ref="T190:T193" si="278">AF190-H190</f>
        <v>0</v>
      </c>
      <c r="U190" s="17">
        <f t="shared" ref="U190:U193" si="279">AG190-I190</f>
        <v>0</v>
      </c>
      <c r="V190" s="17">
        <f t="shared" ref="V190:V193" si="280">AH190-J190</f>
        <v>0</v>
      </c>
      <c r="W190" s="23">
        <f t="shared" si="213"/>
        <v>0</v>
      </c>
      <c r="X190" s="23">
        <f t="shared" si="214"/>
        <v>0</v>
      </c>
      <c r="Y190" s="23">
        <f t="shared" si="215"/>
        <v>0</v>
      </c>
      <c r="Z190" s="23" t="e">
        <f>#REF!-N190</f>
        <v>#REF!</v>
      </c>
      <c r="AA190" s="23" t="e">
        <f>#REF!-O190</f>
        <v>#REF!</v>
      </c>
      <c r="AB190" s="18">
        <f>SUM(AC190:AK190)</f>
        <v>0</v>
      </c>
      <c r="AC190" s="17"/>
      <c r="AD190" s="17"/>
      <c r="AE190" s="17"/>
      <c r="AF190" s="17"/>
      <c r="AG190" s="17"/>
      <c r="AH190" s="17"/>
      <c r="AI190" s="17"/>
      <c r="AJ190" s="17"/>
      <c r="AK190" s="143"/>
    </row>
    <row r="191" spans="1:37" s="24" customFormat="1" ht="15.75" hidden="1" customHeight="1" outlineLevel="1" x14ac:dyDescent="0.25">
      <c r="A191" s="125"/>
      <c r="B191" s="69"/>
      <c r="C191" s="50" t="s">
        <v>3</v>
      </c>
      <c r="D191" s="18">
        <f t="shared" si="249"/>
        <v>5700</v>
      </c>
      <c r="E191" s="17"/>
      <c r="F191" s="17">
        <v>5700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8" t="e">
        <f t="shared" si="136"/>
        <v>#REF!</v>
      </c>
      <c r="Q191" s="17">
        <f t="shared" si="275"/>
        <v>0</v>
      </c>
      <c r="R191" s="17">
        <f t="shared" si="276"/>
        <v>0</v>
      </c>
      <c r="S191" s="17">
        <f t="shared" si="277"/>
        <v>0</v>
      </c>
      <c r="T191" s="17">
        <f t="shared" si="278"/>
        <v>0</v>
      </c>
      <c r="U191" s="17">
        <f t="shared" si="279"/>
        <v>0</v>
      </c>
      <c r="V191" s="17">
        <f t="shared" si="280"/>
        <v>0</v>
      </c>
      <c r="W191" s="23">
        <f t="shared" si="213"/>
        <v>0</v>
      </c>
      <c r="X191" s="23">
        <f t="shared" si="214"/>
        <v>0</v>
      </c>
      <c r="Y191" s="23">
        <f t="shared" si="215"/>
        <v>0</v>
      </c>
      <c r="Z191" s="23" t="e">
        <f>#REF!-N191</f>
        <v>#REF!</v>
      </c>
      <c r="AA191" s="23" t="e">
        <f>#REF!-O191</f>
        <v>#REF!</v>
      </c>
      <c r="AB191" s="18">
        <f>SUM(AC191:AK191)</f>
        <v>5700</v>
      </c>
      <c r="AC191" s="17"/>
      <c r="AD191" s="17">
        <v>5700</v>
      </c>
      <c r="AE191" s="17"/>
      <c r="AF191" s="17"/>
      <c r="AG191" s="17"/>
      <c r="AH191" s="17"/>
      <c r="AI191" s="17"/>
      <c r="AJ191" s="17"/>
      <c r="AK191" s="143"/>
    </row>
    <row r="192" spans="1:37" s="24" customFormat="1" ht="15.75" hidden="1" customHeight="1" outlineLevel="1" x14ac:dyDescent="0.25">
      <c r="A192" s="125"/>
      <c r="B192" s="69"/>
      <c r="C192" s="50" t="s">
        <v>4</v>
      </c>
      <c r="D192" s="18">
        <f t="shared" si="249"/>
        <v>285</v>
      </c>
      <c r="E192" s="17"/>
      <c r="F192" s="17">
        <v>285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8" t="e">
        <f t="shared" si="136"/>
        <v>#REF!</v>
      </c>
      <c r="Q192" s="17">
        <f t="shared" si="275"/>
        <v>0</v>
      </c>
      <c r="R192" s="17">
        <f t="shared" si="276"/>
        <v>0</v>
      </c>
      <c r="S192" s="17">
        <f t="shared" si="277"/>
        <v>0</v>
      </c>
      <c r="T192" s="17">
        <f t="shared" si="278"/>
        <v>0</v>
      </c>
      <c r="U192" s="17">
        <f t="shared" si="279"/>
        <v>0</v>
      </c>
      <c r="V192" s="17">
        <f t="shared" si="280"/>
        <v>0</v>
      </c>
      <c r="W192" s="23">
        <f t="shared" si="213"/>
        <v>0</v>
      </c>
      <c r="X192" s="23">
        <f t="shared" si="214"/>
        <v>0</v>
      </c>
      <c r="Y192" s="23">
        <f t="shared" si="215"/>
        <v>0</v>
      </c>
      <c r="Z192" s="23" t="e">
        <f>#REF!-N192</f>
        <v>#REF!</v>
      </c>
      <c r="AA192" s="23" t="e">
        <f>#REF!-O192</f>
        <v>#REF!</v>
      </c>
      <c r="AB192" s="18">
        <f>SUM(AC192:AK192)</f>
        <v>285</v>
      </c>
      <c r="AC192" s="17"/>
      <c r="AD192" s="17">
        <v>285</v>
      </c>
      <c r="AE192" s="17"/>
      <c r="AF192" s="17"/>
      <c r="AG192" s="17"/>
      <c r="AH192" s="17"/>
      <c r="AI192" s="17"/>
      <c r="AJ192" s="17"/>
      <c r="AK192" s="143"/>
    </row>
    <row r="193" spans="1:37" s="24" customFormat="1" ht="15.75" hidden="1" customHeight="1" outlineLevel="1" x14ac:dyDescent="0.25">
      <c r="A193" s="126"/>
      <c r="B193" s="69"/>
      <c r="C193" s="50" t="s">
        <v>5</v>
      </c>
      <c r="D193" s="18">
        <f t="shared" si="249"/>
        <v>0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8" t="e">
        <f t="shared" si="136"/>
        <v>#REF!</v>
      </c>
      <c r="Q193" s="17">
        <f t="shared" si="275"/>
        <v>0</v>
      </c>
      <c r="R193" s="17">
        <f t="shared" si="276"/>
        <v>0</v>
      </c>
      <c r="S193" s="17">
        <f t="shared" si="277"/>
        <v>0</v>
      </c>
      <c r="T193" s="17">
        <f t="shared" si="278"/>
        <v>0</v>
      </c>
      <c r="U193" s="17">
        <f t="shared" si="279"/>
        <v>0</v>
      </c>
      <c r="V193" s="17">
        <f t="shared" si="280"/>
        <v>0</v>
      </c>
      <c r="W193" s="23">
        <f t="shared" si="213"/>
        <v>0</v>
      </c>
      <c r="X193" s="23">
        <f t="shared" si="214"/>
        <v>0</v>
      </c>
      <c r="Y193" s="23">
        <f t="shared" si="215"/>
        <v>0</v>
      </c>
      <c r="Z193" s="23" t="e">
        <f>#REF!-N193</f>
        <v>#REF!</v>
      </c>
      <c r="AA193" s="23" t="e">
        <f>#REF!-O193</f>
        <v>#REF!</v>
      </c>
      <c r="AB193" s="18">
        <f>SUM(AC193:AK193)</f>
        <v>0</v>
      </c>
      <c r="AC193" s="17"/>
      <c r="AD193" s="17"/>
      <c r="AE193" s="17"/>
      <c r="AF193" s="17"/>
      <c r="AG193" s="17"/>
      <c r="AH193" s="17"/>
      <c r="AI193" s="17"/>
      <c r="AJ193" s="17"/>
      <c r="AK193" s="143"/>
    </row>
    <row r="194" spans="1:37" s="24" customFormat="1" ht="15.75" hidden="1" customHeight="1" outlineLevel="1" x14ac:dyDescent="0.25">
      <c r="A194" s="113" t="s">
        <v>34</v>
      </c>
      <c r="B194" s="54" t="s">
        <v>95</v>
      </c>
      <c r="C194" s="47" t="s">
        <v>0</v>
      </c>
      <c r="D194" s="18">
        <f t="shared" si="249"/>
        <v>680000</v>
      </c>
      <c r="E194" s="23">
        <f t="shared" ref="E194:O194" si="281">SUM(E196:E199)</f>
        <v>0</v>
      </c>
      <c r="F194" s="23">
        <f t="shared" si="281"/>
        <v>0</v>
      </c>
      <c r="G194" s="23">
        <f t="shared" si="281"/>
        <v>0</v>
      </c>
      <c r="H194" s="23">
        <f t="shared" si="281"/>
        <v>0</v>
      </c>
      <c r="I194" s="23">
        <f t="shared" si="281"/>
        <v>0</v>
      </c>
      <c r="J194" s="23">
        <f t="shared" si="281"/>
        <v>0</v>
      </c>
      <c r="K194" s="23">
        <f t="shared" si="281"/>
        <v>250000</v>
      </c>
      <c r="L194" s="23">
        <f t="shared" si="281"/>
        <v>430000</v>
      </c>
      <c r="M194" s="23">
        <f t="shared" si="281"/>
        <v>0</v>
      </c>
      <c r="N194" s="23">
        <f t="shared" si="281"/>
        <v>0</v>
      </c>
      <c r="O194" s="23">
        <f t="shared" si="281"/>
        <v>0</v>
      </c>
      <c r="P194" s="18" t="e">
        <f t="shared" si="136"/>
        <v>#REF!</v>
      </c>
      <c r="Q194" s="23">
        <f t="shared" si="216"/>
        <v>0</v>
      </c>
      <c r="R194" s="23">
        <f t="shared" si="217"/>
        <v>0</v>
      </c>
      <c r="S194" s="23">
        <f t="shared" si="218"/>
        <v>0</v>
      </c>
      <c r="T194" s="23">
        <f t="shared" si="219"/>
        <v>0</v>
      </c>
      <c r="U194" s="23">
        <f t="shared" si="220"/>
        <v>0</v>
      </c>
      <c r="V194" s="23">
        <f t="shared" si="221"/>
        <v>0</v>
      </c>
      <c r="W194" s="23">
        <f t="shared" si="213"/>
        <v>-250000</v>
      </c>
      <c r="X194" s="23">
        <f t="shared" si="214"/>
        <v>-430000</v>
      </c>
      <c r="Y194" s="23">
        <f t="shared" si="215"/>
        <v>0</v>
      </c>
      <c r="Z194" s="23" t="e">
        <f>#REF!-N194</f>
        <v>#REF!</v>
      </c>
      <c r="AA194" s="23" t="e">
        <f>#REF!-O194</f>
        <v>#REF!</v>
      </c>
      <c r="AB194" s="18">
        <f>SUM(AC194:AK194)</f>
        <v>0</v>
      </c>
      <c r="AC194" s="23">
        <f t="shared" ref="AC194:AH194" si="282">SUM(AC196:AC199)</f>
        <v>0</v>
      </c>
      <c r="AD194" s="23">
        <f t="shared" si="282"/>
        <v>0</v>
      </c>
      <c r="AE194" s="23">
        <f t="shared" si="282"/>
        <v>0</v>
      </c>
      <c r="AF194" s="23">
        <f t="shared" si="282"/>
        <v>0</v>
      </c>
      <c r="AG194" s="23">
        <f t="shared" si="282"/>
        <v>0</v>
      </c>
      <c r="AH194" s="23">
        <f t="shared" si="282"/>
        <v>0</v>
      </c>
      <c r="AI194" s="23"/>
      <c r="AJ194" s="23"/>
      <c r="AK194" s="141"/>
    </row>
    <row r="195" spans="1:37" s="24" customFormat="1" ht="15.75" hidden="1" customHeight="1" outlineLevel="1" x14ac:dyDescent="0.25">
      <c r="A195" s="113"/>
      <c r="B195" s="54"/>
      <c r="C195" s="47" t="s">
        <v>1</v>
      </c>
      <c r="D195" s="18">
        <f t="shared" si="249"/>
        <v>0</v>
      </c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18" t="e">
        <f t="shared" si="136"/>
        <v>#REF!</v>
      </c>
      <c r="Q195" s="23"/>
      <c r="R195" s="23"/>
      <c r="S195" s="23"/>
      <c r="T195" s="23"/>
      <c r="U195" s="23"/>
      <c r="V195" s="23"/>
      <c r="W195" s="23">
        <f t="shared" si="213"/>
        <v>0</v>
      </c>
      <c r="X195" s="23">
        <f t="shared" si="214"/>
        <v>0</v>
      </c>
      <c r="Y195" s="23">
        <f t="shared" si="215"/>
        <v>0</v>
      </c>
      <c r="Z195" s="23" t="e">
        <f>#REF!-N195</f>
        <v>#REF!</v>
      </c>
      <c r="AA195" s="23" t="e">
        <f>#REF!-O195</f>
        <v>#REF!</v>
      </c>
      <c r="AB195" s="18">
        <f>SUM(AC195:AK195)</f>
        <v>0</v>
      </c>
      <c r="AC195" s="23"/>
      <c r="AD195" s="23"/>
      <c r="AE195" s="23"/>
      <c r="AF195" s="23"/>
      <c r="AG195" s="23"/>
      <c r="AH195" s="23"/>
      <c r="AI195" s="23"/>
      <c r="AJ195" s="23"/>
      <c r="AK195" s="141"/>
    </row>
    <row r="196" spans="1:37" s="24" customFormat="1" ht="15.75" hidden="1" customHeight="1" outlineLevel="1" x14ac:dyDescent="0.25">
      <c r="A196" s="113"/>
      <c r="B196" s="54"/>
      <c r="C196" s="47" t="s">
        <v>2</v>
      </c>
      <c r="D196" s="18">
        <f t="shared" si="249"/>
        <v>0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18" t="e">
        <f t="shared" si="136"/>
        <v>#REF!</v>
      </c>
      <c r="Q196" s="23">
        <f t="shared" si="216"/>
        <v>0</v>
      </c>
      <c r="R196" s="23">
        <f t="shared" si="217"/>
        <v>0</v>
      </c>
      <c r="S196" s="23">
        <f t="shared" si="218"/>
        <v>0</v>
      </c>
      <c r="T196" s="23">
        <f t="shared" si="219"/>
        <v>0</v>
      </c>
      <c r="U196" s="23">
        <f t="shared" si="220"/>
        <v>0</v>
      </c>
      <c r="V196" s="23">
        <f t="shared" si="221"/>
        <v>0</v>
      </c>
      <c r="W196" s="23">
        <f t="shared" si="213"/>
        <v>0</v>
      </c>
      <c r="X196" s="23">
        <f t="shared" si="214"/>
        <v>0</v>
      </c>
      <c r="Y196" s="23">
        <f t="shared" si="215"/>
        <v>0</v>
      </c>
      <c r="Z196" s="23" t="e">
        <f>#REF!-N196</f>
        <v>#REF!</v>
      </c>
      <c r="AA196" s="23" t="e">
        <f>#REF!-O196</f>
        <v>#REF!</v>
      </c>
      <c r="AB196" s="18">
        <f>SUM(AC196:AK196)</f>
        <v>0</v>
      </c>
      <c r="AC196" s="23">
        <v>0</v>
      </c>
      <c r="AD196" s="23">
        <v>0</v>
      </c>
      <c r="AE196" s="23">
        <v>0</v>
      </c>
      <c r="AF196" s="23">
        <v>0</v>
      </c>
      <c r="AG196" s="23">
        <v>0</v>
      </c>
      <c r="AH196" s="23">
        <v>0</v>
      </c>
      <c r="AI196" s="23"/>
      <c r="AJ196" s="23"/>
      <c r="AK196" s="141"/>
    </row>
    <row r="197" spans="1:37" s="24" customFormat="1" ht="15.75" hidden="1" customHeight="1" outlineLevel="1" x14ac:dyDescent="0.25">
      <c r="A197" s="113"/>
      <c r="B197" s="54"/>
      <c r="C197" s="47" t="s">
        <v>3</v>
      </c>
      <c r="D197" s="18">
        <f t="shared" si="249"/>
        <v>680000</v>
      </c>
      <c r="E197" s="23">
        <v>0</v>
      </c>
      <c r="F197" s="23">
        <v>0</v>
      </c>
      <c r="G197" s="23">
        <v>0</v>
      </c>
      <c r="H197" s="23">
        <f>250000-250000</f>
        <v>0</v>
      </c>
      <c r="I197" s="23">
        <v>0</v>
      </c>
      <c r="J197" s="23">
        <v>0</v>
      </c>
      <c r="K197" s="23">
        <v>250000</v>
      </c>
      <c r="L197" s="23">
        <v>430000</v>
      </c>
      <c r="M197" s="23">
        <v>0</v>
      </c>
      <c r="N197" s="23">
        <v>0</v>
      </c>
      <c r="O197" s="23">
        <v>0</v>
      </c>
      <c r="P197" s="18" t="e">
        <f t="shared" si="136"/>
        <v>#REF!</v>
      </c>
      <c r="Q197" s="23">
        <f t="shared" si="216"/>
        <v>0</v>
      </c>
      <c r="R197" s="23">
        <f t="shared" si="217"/>
        <v>0</v>
      </c>
      <c r="S197" s="23">
        <f t="shared" si="218"/>
        <v>0</v>
      </c>
      <c r="T197" s="23">
        <f t="shared" si="219"/>
        <v>0</v>
      </c>
      <c r="U197" s="23">
        <f t="shared" si="220"/>
        <v>0</v>
      </c>
      <c r="V197" s="23">
        <f t="shared" si="221"/>
        <v>0</v>
      </c>
      <c r="W197" s="23">
        <f t="shared" si="213"/>
        <v>-250000</v>
      </c>
      <c r="X197" s="23">
        <f t="shared" si="214"/>
        <v>-430000</v>
      </c>
      <c r="Y197" s="23">
        <f t="shared" si="215"/>
        <v>0</v>
      </c>
      <c r="Z197" s="23" t="e">
        <f>#REF!-N197</f>
        <v>#REF!</v>
      </c>
      <c r="AA197" s="23" t="e">
        <f>#REF!-O197</f>
        <v>#REF!</v>
      </c>
      <c r="AB197" s="18">
        <f>SUM(AC197:AK197)</f>
        <v>0</v>
      </c>
      <c r="AC197" s="23">
        <v>0</v>
      </c>
      <c r="AD197" s="23">
        <v>0</v>
      </c>
      <c r="AE197" s="23">
        <v>0</v>
      </c>
      <c r="AF197" s="23">
        <f>250000-250000</f>
        <v>0</v>
      </c>
      <c r="AG197" s="23">
        <v>0</v>
      </c>
      <c r="AH197" s="23">
        <v>0</v>
      </c>
      <c r="AI197" s="23"/>
      <c r="AJ197" s="23"/>
      <c r="AK197" s="141"/>
    </row>
    <row r="198" spans="1:37" s="24" customFormat="1" ht="15.75" hidden="1" customHeight="1" outlineLevel="1" x14ac:dyDescent="0.25">
      <c r="A198" s="113"/>
      <c r="B198" s="54"/>
      <c r="C198" s="47" t="s">
        <v>4</v>
      </c>
      <c r="D198" s="18">
        <f t="shared" si="249"/>
        <v>0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18" t="e">
        <f t="shared" si="136"/>
        <v>#REF!</v>
      </c>
      <c r="Q198" s="23">
        <f t="shared" si="216"/>
        <v>0</v>
      </c>
      <c r="R198" s="23">
        <f t="shared" si="217"/>
        <v>0</v>
      </c>
      <c r="S198" s="23">
        <f t="shared" si="218"/>
        <v>0</v>
      </c>
      <c r="T198" s="23">
        <f t="shared" si="219"/>
        <v>0</v>
      </c>
      <c r="U198" s="23">
        <f t="shared" si="220"/>
        <v>0</v>
      </c>
      <c r="V198" s="23">
        <f t="shared" si="221"/>
        <v>0</v>
      </c>
      <c r="W198" s="23">
        <f t="shared" si="213"/>
        <v>0</v>
      </c>
      <c r="X198" s="23">
        <f t="shared" si="214"/>
        <v>0</v>
      </c>
      <c r="Y198" s="23">
        <f t="shared" si="215"/>
        <v>0</v>
      </c>
      <c r="Z198" s="23" t="e">
        <f>#REF!-N198</f>
        <v>#REF!</v>
      </c>
      <c r="AA198" s="23" t="e">
        <f>#REF!-O198</f>
        <v>#REF!</v>
      </c>
      <c r="AB198" s="18">
        <f>SUM(AC198:AK198)</f>
        <v>0</v>
      </c>
      <c r="AC198" s="23">
        <v>0</v>
      </c>
      <c r="AD198" s="23">
        <v>0</v>
      </c>
      <c r="AE198" s="23">
        <v>0</v>
      </c>
      <c r="AF198" s="23">
        <v>0</v>
      </c>
      <c r="AG198" s="23">
        <v>0</v>
      </c>
      <c r="AH198" s="23">
        <v>0</v>
      </c>
      <c r="AI198" s="23"/>
      <c r="AJ198" s="23"/>
      <c r="AK198" s="141"/>
    </row>
    <row r="199" spans="1:37" s="24" customFormat="1" ht="15.75" hidden="1" customHeight="1" outlineLevel="1" x14ac:dyDescent="0.25">
      <c r="A199" s="113"/>
      <c r="B199" s="54"/>
      <c r="C199" s="47" t="s">
        <v>5</v>
      </c>
      <c r="D199" s="18">
        <f t="shared" si="249"/>
        <v>0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18" t="e">
        <f t="shared" si="136"/>
        <v>#REF!</v>
      </c>
      <c r="Q199" s="23">
        <f t="shared" si="216"/>
        <v>0</v>
      </c>
      <c r="R199" s="23">
        <f t="shared" si="217"/>
        <v>0</v>
      </c>
      <c r="S199" s="23">
        <f t="shared" si="218"/>
        <v>0</v>
      </c>
      <c r="T199" s="23">
        <f t="shared" si="219"/>
        <v>0</v>
      </c>
      <c r="U199" s="23">
        <f t="shared" si="220"/>
        <v>0</v>
      </c>
      <c r="V199" s="23">
        <f t="shared" si="221"/>
        <v>0</v>
      </c>
      <c r="W199" s="23">
        <f t="shared" si="213"/>
        <v>0</v>
      </c>
      <c r="X199" s="23">
        <f t="shared" si="214"/>
        <v>0</v>
      </c>
      <c r="Y199" s="23">
        <f t="shared" si="215"/>
        <v>0</v>
      </c>
      <c r="Z199" s="23" t="e">
        <f>#REF!-N199</f>
        <v>#REF!</v>
      </c>
      <c r="AA199" s="23" t="e">
        <f>#REF!-O199</f>
        <v>#REF!</v>
      </c>
      <c r="AB199" s="18">
        <f>SUM(AC199:AK199)</f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>
        <v>0</v>
      </c>
      <c r="AJ199" s="23">
        <v>0</v>
      </c>
      <c r="AK199" s="141">
        <v>0</v>
      </c>
    </row>
    <row r="200" spans="1:37" s="24" customFormat="1" ht="15.75" hidden="1" customHeight="1" outlineLevel="1" x14ac:dyDescent="0.25">
      <c r="A200" s="113" t="s">
        <v>77</v>
      </c>
      <c r="B200" s="54" t="s">
        <v>95</v>
      </c>
      <c r="C200" s="47" t="s">
        <v>0</v>
      </c>
      <c r="D200" s="18">
        <f t="shared" si="249"/>
        <v>13746.5</v>
      </c>
      <c r="E200" s="23">
        <f t="shared" ref="E200:O200" si="283">SUM(E202:E205)</f>
        <v>13746.5</v>
      </c>
      <c r="F200" s="23">
        <f t="shared" si="283"/>
        <v>0</v>
      </c>
      <c r="G200" s="23">
        <f t="shared" si="283"/>
        <v>0</v>
      </c>
      <c r="H200" s="23">
        <f t="shared" si="283"/>
        <v>0</v>
      </c>
      <c r="I200" s="23">
        <f t="shared" si="283"/>
        <v>0</v>
      </c>
      <c r="J200" s="23">
        <f t="shared" si="283"/>
        <v>0</v>
      </c>
      <c r="K200" s="23">
        <f t="shared" si="283"/>
        <v>0</v>
      </c>
      <c r="L200" s="23">
        <f t="shared" si="283"/>
        <v>0</v>
      </c>
      <c r="M200" s="23">
        <f t="shared" si="283"/>
        <v>0</v>
      </c>
      <c r="N200" s="23">
        <f t="shared" si="283"/>
        <v>0</v>
      </c>
      <c r="O200" s="23">
        <f t="shared" si="283"/>
        <v>0</v>
      </c>
      <c r="P200" s="18" t="e">
        <f t="shared" si="136"/>
        <v>#REF!</v>
      </c>
      <c r="Q200" s="23">
        <f t="shared" si="216"/>
        <v>0</v>
      </c>
      <c r="R200" s="23">
        <f t="shared" si="217"/>
        <v>0</v>
      </c>
      <c r="S200" s="23">
        <f t="shared" si="218"/>
        <v>0</v>
      </c>
      <c r="T200" s="23">
        <f t="shared" si="219"/>
        <v>0</v>
      </c>
      <c r="U200" s="23">
        <f t="shared" si="220"/>
        <v>0</v>
      </c>
      <c r="V200" s="23">
        <f t="shared" si="221"/>
        <v>0</v>
      </c>
      <c r="W200" s="23">
        <f t="shared" si="213"/>
        <v>0</v>
      </c>
      <c r="X200" s="23">
        <f t="shared" si="214"/>
        <v>0</v>
      </c>
      <c r="Y200" s="23">
        <f t="shared" si="215"/>
        <v>0</v>
      </c>
      <c r="Z200" s="23" t="e">
        <f>#REF!-N200</f>
        <v>#REF!</v>
      </c>
      <c r="AA200" s="23" t="e">
        <f>#REF!-O200</f>
        <v>#REF!</v>
      </c>
      <c r="AB200" s="18">
        <f>SUM(AC200:AK200)</f>
        <v>13746.5</v>
      </c>
      <c r="AC200" s="23">
        <f t="shared" ref="AC200:AI200" si="284">SUM(AC202:AC205)</f>
        <v>13746.5</v>
      </c>
      <c r="AD200" s="23">
        <f t="shared" si="284"/>
        <v>0</v>
      </c>
      <c r="AE200" s="23">
        <f t="shared" si="284"/>
        <v>0</v>
      </c>
      <c r="AF200" s="23">
        <f t="shared" si="284"/>
        <v>0</v>
      </c>
      <c r="AG200" s="23">
        <f t="shared" si="284"/>
        <v>0</v>
      </c>
      <c r="AH200" s="23">
        <f t="shared" si="284"/>
        <v>0</v>
      </c>
      <c r="AI200" s="23">
        <f t="shared" si="284"/>
        <v>0</v>
      </c>
      <c r="AJ200" s="23">
        <f t="shared" ref="AJ200:AK200" si="285">SUM(AJ202:AJ205)</f>
        <v>0</v>
      </c>
      <c r="AK200" s="141">
        <f t="shared" si="285"/>
        <v>0</v>
      </c>
    </row>
    <row r="201" spans="1:37" s="24" customFormat="1" ht="15.75" hidden="1" customHeight="1" outlineLevel="1" x14ac:dyDescent="0.25">
      <c r="A201" s="113"/>
      <c r="B201" s="54"/>
      <c r="C201" s="47" t="s">
        <v>1</v>
      </c>
      <c r="D201" s="18">
        <f t="shared" si="249"/>
        <v>0</v>
      </c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8" t="e">
        <f t="shared" si="136"/>
        <v>#REF!</v>
      </c>
      <c r="Q201" s="23"/>
      <c r="R201" s="23"/>
      <c r="S201" s="23"/>
      <c r="T201" s="23"/>
      <c r="U201" s="23"/>
      <c r="V201" s="23"/>
      <c r="W201" s="23">
        <f t="shared" si="213"/>
        <v>0</v>
      </c>
      <c r="X201" s="23">
        <f t="shared" si="214"/>
        <v>0</v>
      </c>
      <c r="Y201" s="23">
        <f t="shared" si="215"/>
        <v>0</v>
      </c>
      <c r="Z201" s="23" t="e">
        <f>#REF!-N201</f>
        <v>#REF!</v>
      </c>
      <c r="AA201" s="23" t="e">
        <f>#REF!-O201</f>
        <v>#REF!</v>
      </c>
      <c r="AB201" s="18">
        <f>SUM(AC201:AK201)</f>
        <v>0</v>
      </c>
      <c r="AC201" s="23"/>
      <c r="AD201" s="23"/>
      <c r="AE201" s="23"/>
      <c r="AF201" s="23"/>
      <c r="AG201" s="23"/>
      <c r="AH201" s="23"/>
      <c r="AI201" s="23"/>
      <c r="AJ201" s="23"/>
      <c r="AK201" s="141"/>
    </row>
    <row r="202" spans="1:37" s="24" customFormat="1" ht="15.75" hidden="1" customHeight="1" outlineLevel="1" x14ac:dyDescent="0.25">
      <c r="A202" s="113"/>
      <c r="B202" s="54"/>
      <c r="C202" s="47" t="s">
        <v>2</v>
      </c>
      <c r="D202" s="18">
        <f t="shared" si="249"/>
        <v>0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8" t="e">
        <f t="shared" si="136"/>
        <v>#REF!</v>
      </c>
      <c r="Q202" s="23">
        <f t="shared" si="216"/>
        <v>0</v>
      </c>
      <c r="R202" s="23">
        <f t="shared" si="217"/>
        <v>0</v>
      </c>
      <c r="S202" s="23">
        <f t="shared" si="218"/>
        <v>0</v>
      </c>
      <c r="T202" s="23">
        <f t="shared" si="219"/>
        <v>0</v>
      </c>
      <c r="U202" s="23">
        <f t="shared" si="220"/>
        <v>0</v>
      </c>
      <c r="V202" s="23">
        <f t="shared" si="221"/>
        <v>0</v>
      </c>
      <c r="W202" s="23">
        <f t="shared" si="213"/>
        <v>0</v>
      </c>
      <c r="X202" s="23">
        <f t="shared" si="214"/>
        <v>0</v>
      </c>
      <c r="Y202" s="23">
        <f t="shared" si="215"/>
        <v>0</v>
      </c>
      <c r="Z202" s="23" t="e">
        <f>#REF!-N202</f>
        <v>#REF!</v>
      </c>
      <c r="AA202" s="23" t="e">
        <f>#REF!-O202</f>
        <v>#REF!</v>
      </c>
      <c r="AB202" s="18">
        <f>SUM(AC202:AK202)</f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  <c r="AJ202" s="23">
        <v>0</v>
      </c>
      <c r="AK202" s="141">
        <v>0</v>
      </c>
    </row>
    <row r="203" spans="1:37" s="24" customFormat="1" ht="15.75" hidden="1" customHeight="1" outlineLevel="1" x14ac:dyDescent="0.25">
      <c r="A203" s="113"/>
      <c r="B203" s="54"/>
      <c r="C203" s="47" t="s">
        <v>3</v>
      </c>
      <c r="D203" s="18">
        <f t="shared" si="249"/>
        <v>10006.299999999999</v>
      </c>
      <c r="E203" s="23">
        <f>10600-593.7</f>
        <v>10006.299999999999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18" t="e">
        <f t="shared" si="136"/>
        <v>#REF!</v>
      </c>
      <c r="Q203" s="23">
        <f t="shared" si="216"/>
        <v>0</v>
      </c>
      <c r="R203" s="23">
        <f t="shared" si="217"/>
        <v>0</v>
      </c>
      <c r="S203" s="23">
        <f t="shared" si="218"/>
        <v>0</v>
      </c>
      <c r="T203" s="23">
        <f t="shared" si="219"/>
        <v>0</v>
      </c>
      <c r="U203" s="23">
        <f t="shared" si="220"/>
        <v>0</v>
      </c>
      <c r="V203" s="23">
        <f t="shared" si="221"/>
        <v>0</v>
      </c>
      <c r="W203" s="23">
        <f t="shared" si="213"/>
        <v>0</v>
      </c>
      <c r="X203" s="23">
        <f t="shared" si="214"/>
        <v>0</v>
      </c>
      <c r="Y203" s="23">
        <f t="shared" si="215"/>
        <v>0</v>
      </c>
      <c r="Z203" s="23" t="e">
        <f>#REF!-N203</f>
        <v>#REF!</v>
      </c>
      <c r="AA203" s="23" t="e">
        <f>#REF!-O203</f>
        <v>#REF!</v>
      </c>
      <c r="AB203" s="18">
        <f>SUM(AC203:AK203)</f>
        <v>10006.299999999999</v>
      </c>
      <c r="AC203" s="23">
        <f>10600-593.7</f>
        <v>10006.299999999999</v>
      </c>
      <c r="AD203" s="23">
        <v>0</v>
      </c>
      <c r="AE203" s="23">
        <v>0</v>
      </c>
      <c r="AF203" s="23">
        <v>0</v>
      </c>
      <c r="AG203" s="23">
        <v>0</v>
      </c>
      <c r="AH203" s="23">
        <v>0</v>
      </c>
      <c r="AI203" s="23">
        <v>0</v>
      </c>
      <c r="AJ203" s="23">
        <v>0</v>
      </c>
      <c r="AK203" s="141">
        <v>0</v>
      </c>
    </row>
    <row r="204" spans="1:37" s="24" customFormat="1" ht="15.75" hidden="1" customHeight="1" outlineLevel="1" x14ac:dyDescent="0.25">
      <c r="A204" s="113"/>
      <c r="B204" s="54"/>
      <c r="C204" s="47" t="s">
        <v>4</v>
      </c>
      <c r="D204" s="18">
        <f t="shared" si="249"/>
        <v>3740.2</v>
      </c>
      <c r="E204" s="23">
        <v>3740.2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18" t="e">
        <f t="shared" si="136"/>
        <v>#REF!</v>
      </c>
      <c r="Q204" s="23">
        <f t="shared" si="216"/>
        <v>0</v>
      </c>
      <c r="R204" s="23">
        <f t="shared" si="217"/>
        <v>0</v>
      </c>
      <c r="S204" s="23">
        <f t="shared" si="218"/>
        <v>0</v>
      </c>
      <c r="T204" s="23">
        <f t="shared" si="219"/>
        <v>0</v>
      </c>
      <c r="U204" s="23">
        <f t="shared" si="220"/>
        <v>0</v>
      </c>
      <c r="V204" s="23">
        <f t="shared" si="221"/>
        <v>0</v>
      </c>
      <c r="W204" s="23">
        <f t="shared" si="213"/>
        <v>0</v>
      </c>
      <c r="X204" s="23">
        <f t="shared" si="214"/>
        <v>0</v>
      </c>
      <c r="Y204" s="23">
        <f t="shared" si="215"/>
        <v>0</v>
      </c>
      <c r="Z204" s="23" t="e">
        <f>#REF!-N204</f>
        <v>#REF!</v>
      </c>
      <c r="AA204" s="23" t="e">
        <f>#REF!-O204</f>
        <v>#REF!</v>
      </c>
      <c r="AB204" s="18">
        <f>SUM(AC204:AK204)</f>
        <v>3740.2</v>
      </c>
      <c r="AC204" s="23">
        <v>3740.2</v>
      </c>
      <c r="AD204" s="23">
        <v>0</v>
      </c>
      <c r="AE204" s="23">
        <v>0</v>
      </c>
      <c r="AF204" s="23">
        <v>0</v>
      </c>
      <c r="AG204" s="23">
        <v>0</v>
      </c>
      <c r="AH204" s="23">
        <v>0</v>
      </c>
      <c r="AI204" s="23">
        <v>0</v>
      </c>
      <c r="AJ204" s="23">
        <v>0</v>
      </c>
      <c r="AK204" s="141">
        <v>0</v>
      </c>
    </row>
    <row r="205" spans="1:37" s="24" customFormat="1" ht="15.75" hidden="1" customHeight="1" outlineLevel="1" x14ac:dyDescent="0.25">
      <c r="A205" s="113"/>
      <c r="B205" s="54"/>
      <c r="C205" s="47" t="s">
        <v>5</v>
      </c>
      <c r="D205" s="18">
        <f t="shared" si="249"/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18" t="e">
        <f t="shared" si="136"/>
        <v>#REF!</v>
      </c>
      <c r="Q205" s="23">
        <f t="shared" si="216"/>
        <v>0</v>
      </c>
      <c r="R205" s="23">
        <f t="shared" si="217"/>
        <v>0</v>
      </c>
      <c r="S205" s="23">
        <f t="shared" si="218"/>
        <v>0</v>
      </c>
      <c r="T205" s="23">
        <f t="shared" si="219"/>
        <v>0</v>
      </c>
      <c r="U205" s="23">
        <f t="shared" si="220"/>
        <v>0</v>
      </c>
      <c r="V205" s="23">
        <f t="shared" si="221"/>
        <v>0</v>
      </c>
      <c r="W205" s="23">
        <f t="shared" si="213"/>
        <v>0</v>
      </c>
      <c r="X205" s="23">
        <f t="shared" si="214"/>
        <v>0</v>
      </c>
      <c r="Y205" s="23">
        <f t="shared" si="215"/>
        <v>0</v>
      </c>
      <c r="Z205" s="23" t="e">
        <f>#REF!-N205</f>
        <v>#REF!</v>
      </c>
      <c r="AA205" s="23" t="e">
        <f>#REF!-O205</f>
        <v>#REF!</v>
      </c>
      <c r="AB205" s="18">
        <f>SUM(AC205:AK205)</f>
        <v>0</v>
      </c>
      <c r="AC205" s="23">
        <v>0</v>
      </c>
      <c r="AD205" s="23">
        <v>0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  <c r="AJ205" s="23">
        <v>0</v>
      </c>
      <c r="AK205" s="141">
        <v>0</v>
      </c>
    </row>
    <row r="206" spans="1:37" s="24" customFormat="1" ht="15.75" hidden="1" customHeight="1" outlineLevel="1" x14ac:dyDescent="0.25">
      <c r="A206" s="120" t="s">
        <v>78</v>
      </c>
      <c r="B206" s="54" t="s">
        <v>95</v>
      </c>
      <c r="C206" s="47" t="s">
        <v>0</v>
      </c>
      <c r="D206" s="18">
        <f t="shared" si="249"/>
        <v>5000</v>
      </c>
      <c r="E206" s="32">
        <f>SUM(E208:E211)</f>
        <v>5000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18" t="e">
        <f t="shared" si="136"/>
        <v>#REF!</v>
      </c>
      <c r="Q206" s="23">
        <f t="shared" si="216"/>
        <v>0</v>
      </c>
      <c r="R206" s="23">
        <f t="shared" si="217"/>
        <v>0</v>
      </c>
      <c r="S206" s="23">
        <f t="shared" si="218"/>
        <v>0</v>
      </c>
      <c r="T206" s="23">
        <f t="shared" si="219"/>
        <v>0</v>
      </c>
      <c r="U206" s="23">
        <f t="shared" si="220"/>
        <v>0</v>
      </c>
      <c r="V206" s="23">
        <f t="shared" si="221"/>
        <v>0</v>
      </c>
      <c r="W206" s="23">
        <f t="shared" si="213"/>
        <v>0</v>
      </c>
      <c r="X206" s="23">
        <f t="shared" si="214"/>
        <v>0</v>
      </c>
      <c r="Y206" s="23">
        <f t="shared" si="215"/>
        <v>0</v>
      </c>
      <c r="Z206" s="23" t="e">
        <f>#REF!-N206</f>
        <v>#REF!</v>
      </c>
      <c r="AA206" s="23" t="e">
        <f>#REF!-O206</f>
        <v>#REF!</v>
      </c>
      <c r="AB206" s="18">
        <f>SUM(AC206:AK206)</f>
        <v>5000</v>
      </c>
      <c r="AC206" s="32">
        <f>SUM(AC208:AC211)</f>
        <v>5000</v>
      </c>
      <c r="AD206" s="23">
        <v>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141">
        <v>0</v>
      </c>
    </row>
    <row r="207" spans="1:37" s="24" customFormat="1" ht="15.75" hidden="1" customHeight="1" outlineLevel="1" x14ac:dyDescent="0.25">
      <c r="A207" s="120"/>
      <c r="B207" s="54"/>
      <c r="C207" s="47" t="s">
        <v>1</v>
      </c>
      <c r="D207" s="18">
        <f t="shared" si="249"/>
        <v>0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18" t="e">
        <f t="shared" si="136"/>
        <v>#REF!</v>
      </c>
      <c r="Q207" s="23"/>
      <c r="R207" s="23"/>
      <c r="S207" s="23"/>
      <c r="T207" s="23"/>
      <c r="U207" s="23"/>
      <c r="V207" s="23"/>
      <c r="W207" s="23">
        <f t="shared" si="213"/>
        <v>0</v>
      </c>
      <c r="X207" s="23">
        <f t="shared" si="214"/>
        <v>0</v>
      </c>
      <c r="Y207" s="23">
        <f t="shared" si="215"/>
        <v>0</v>
      </c>
      <c r="Z207" s="23" t="e">
        <f>#REF!-N207</f>
        <v>#REF!</v>
      </c>
      <c r="AA207" s="23" t="e">
        <f>#REF!-O207</f>
        <v>#REF!</v>
      </c>
      <c r="AB207" s="18">
        <f>SUM(AC207:AK207)</f>
        <v>0</v>
      </c>
      <c r="AC207" s="33"/>
      <c r="AD207" s="33"/>
      <c r="AE207" s="33"/>
      <c r="AF207" s="33"/>
      <c r="AG207" s="33"/>
      <c r="AH207" s="33"/>
      <c r="AI207" s="33"/>
      <c r="AJ207" s="33"/>
      <c r="AK207" s="146"/>
    </row>
    <row r="208" spans="1:37" s="24" customFormat="1" ht="15.75" hidden="1" customHeight="1" outlineLevel="1" x14ac:dyDescent="0.25">
      <c r="A208" s="120"/>
      <c r="B208" s="54"/>
      <c r="C208" s="47" t="s">
        <v>2</v>
      </c>
      <c r="D208" s="18">
        <f t="shared" si="249"/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18" t="e">
        <f t="shared" si="136"/>
        <v>#REF!</v>
      </c>
      <c r="Q208" s="23">
        <f t="shared" si="216"/>
        <v>0</v>
      </c>
      <c r="R208" s="23">
        <f t="shared" si="217"/>
        <v>0</v>
      </c>
      <c r="S208" s="23">
        <f t="shared" si="218"/>
        <v>0</v>
      </c>
      <c r="T208" s="23">
        <f t="shared" si="219"/>
        <v>0</v>
      </c>
      <c r="U208" s="23">
        <f t="shared" si="220"/>
        <v>0</v>
      </c>
      <c r="V208" s="23">
        <f t="shared" si="221"/>
        <v>0</v>
      </c>
      <c r="W208" s="23">
        <f t="shared" si="213"/>
        <v>0</v>
      </c>
      <c r="X208" s="23">
        <f t="shared" si="214"/>
        <v>0</v>
      </c>
      <c r="Y208" s="23">
        <f t="shared" si="215"/>
        <v>0</v>
      </c>
      <c r="Z208" s="23" t="e">
        <f>#REF!-N208</f>
        <v>#REF!</v>
      </c>
      <c r="AA208" s="23" t="e">
        <f>#REF!-O208</f>
        <v>#REF!</v>
      </c>
      <c r="AB208" s="18">
        <f>SUM(AC208:AK208)</f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141">
        <v>0</v>
      </c>
    </row>
    <row r="209" spans="1:37" s="24" customFormat="1" ht="15.75" hidden="1" customHeight="1" outlineLevel="1" x14ac:dyDescent="0.25">
      <c r="A209" s="120"/>
      <c r="B209" s="54"/>
      <c r="C209" s="47" t="s">
        <v>3</v>
      </c>
      <c r="D209" s="18">
        <f t="shared" si="249"/>
        <v>3000</v>
      </c>
      <c r="E209" s="32">
        <v>3000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18" t="e">
        <f t="shared" si="136"/>
        <v>#REF!</v>
      </c>
      <c r="Q209" s="23">
        <f t="shared" si="216"/>
        <v>0</v>
      </c>
      <c r="R209" s="23">
        <f t="shared" si="217"/>
        <v>0</v>
      </c>
      <c r="S209" s="23">
        <f t="shared" si="218"/>
        <v>0</v>
      </c>
      <c r="T209" s="23">
        <f t="shared" si="219"/>
        <v>0</v>
      </c>
      <c r="U209" s="23">
        <f t="shared" si="220"/>
        <v>0</v>
      </c>
      <c r="V209" s="23">
        <f t="shared" si="221"/>
        <v>0</v>
      </c>
      <c r="W209" s="23">
        <f t="shared" si="213"/>
        <v>0</v>
      </c>
      <c r="X209" s="23">
        <f t="shared" si="214"/>
        <v>0</v>
      </c>
      <c r="Y209" s="23">
        <f t="shared" si="215"/>
        <v>0</v>
      </c>
      <c r="Z209" s="23" t="e">
        <f>#REF!-N209</f>
        <v>#REF!</v>
      </c>
      <c r="AA209" s="23" t="e">
        <f>#REF!-O209</f>
        <v>#REF!</v>
      </c>
      <c r="AB209" s="18">
        <f>SUM(AC209:AK209)</f>
        <v>3000</v>
      </c>
      <c r="AC209" s="32">
        <v>3000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141">
        <v>0</v>
      </c>
    </row>
    <row r="210" spans="1:37" s="24" customFormat="1" ht="15.75" hidden="1" customHeight="1" outlineLevel="1" x14ac:dyDescent="0.25">
      <c r="A210" s="120"/>
      <c r="B210" s="54"/>
      <c r="C210" s="47" t="s">
        <v>4</v>
      </c>
      <c r="D210" s="18">
        <f t="shared" si="249"/>
        <v>2000</v>
      </c>
      <c r="E210" s="32">
        <v>2000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18" t="e">
        <f t="shared" si="136"/>
        <v>#REF!</v>
      </c>
      <c r="Q210" s="23">
        <f t="shared" si="216"/>
        <v>0</v>
      </c>
      <c r="R210" s="23">
        <f t="shared" si="217"/>
        <v>0</v>
      </c>
      <c r="S210" s="23">
        <f t="shared" si="218"/>
        <v>0</v>
      </c>
      <c r="T210" s="23">
        <f t="shared" si="219"/>
        <v>0</v>
      </c>
      <c r="U210" s="23">
        <f t="shared" si="220"/>
        <v>0</v>
      </c>
      <c r="V210" s="23">
        <f t="shared" si="221"/>
        <v>0</v>
      </c>
      <c r="W210" s="23">
        <f t="shared" si="213"/>
        <v>0</v>
      </c>
      <c r="X210" s="23">
        <f t="shared" si="214"/>
        <v>0</v>
      </c>
      <c r="Y210" s="23">
        <f t="shared" si="215"/>
        <v>0</v>
      </c>
      <c r="Z210" s="23" t="e">
        <f>#REF!-N210</f>
        <v>#REF!</v>
      </c>
      <c r="AA210" s="23" t="e">
        <f>#REF!-O210</f>
        <v>#REF!</v>
      </c>
      <c r="AB210" s="18">
        <f>SUM(AC210:AK210)</f>
        <v>2000</v>
      </c>
      <c r="AC210" s="32">
        <v>2000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141">
        <v>0</v>
      </c>
    </row>
    <row r="211" spans="1:37" s="24" customFormat="1" ht="15.75" hidden="1" customHeight="1" outlineLevel="1" x14ac:dyDescent="0.25">
      <c r="A211" s="120"/>
      <c r="B211" s="54"/>
      <c r="C211" s="47" t="s">
        <v>5</v>
      </c>
      <c r="D211" s="18">
        <f t="shared" si="249"/>
        <v>0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18" t="e">
        <f t="shared" si="136"/>
        <v>#REF!</v>
      </c>
      <c r="Q211" s="23">
        <f t="shared" si="216"/>
        <v>0</v>
      </c>
      <c r="R211" s="23">
        <f t="shared" si="217"/>
        <v>0</v>
      </c>
      <c r="S211" s="23">
        <f t="shared" si="218"/>
        <v>0</v>
      </c>
      <c r="T211" s="23">
        <f t="shared" si="219"/>
        <v>0</v>
      </c>
      <c r="U211" s="23">
        <f t="shared" si="220"/>
        <v>0</v>
      </c>
      <c r="V211" s="23">
        <f t="shared" si="221"/>
        <v>0</v>
      </c>
      <c r="W211" s="23">
        <f t="shared" si="213"/>
        <v>0</v>
      </c>
      <c r="X211" s="23">
        <f t="shared" si="214"/>
        <v>0</v>
      </c>
      <c r="Y211" s="23">
        <f t="shared" si="215"/>
        <v>0</v>
      </c>
      <c r="Z211" s="23" t="e">
        <f>#REF!-N211</f>
        <v>#REF!</v>
      </c>
      <c r="AA211" s="23" t="e">
        <f>#REF!-O211</f>
        <v>#REF!</v>
      </c>
      <c r="AB211" s="18">
        <f>SUM(AC211:AK211)</f>
        <v>0</v>
      </c>
      <c r="AC211" s="23">
        <v>0</v>
      </c>
      <c r="AD211" s="23">
        <v>0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  <c r="AJ211" s="23">
        <v>0</v>
      </c>
      <c r="AK211" s="141">
        <v>0</v>
      </c>
    </row>
    <row r="212" spans="1:37" s="24" customFormat="1" ht="15.75" hidden="1" customHeight="1" outlineLevel="1" x14ac:dyDescent="0.25">
      <c r="A212" s="120" t="s">
        <v>86</v>
      </c>
      <c r="B212" s="54" t="s">
        <v>95</v>
      </c>
      <c r="C212" s="47" t="s">
        <v>0</v>
      </c>
      <c r="D212" s="18">
        <f t="shared" si="249"/>
        <v>70000</v>
      </c>
      <c r="E212" s="23">
        <f t="shared" ref="E212:O212" si="286">SUM(E214:E217)</f>
        <v>0</v>
      </c>
      <c r="F212" s="23">
        <f t="shared" si="286"/>
        <v>70000</v>
      </c>
      <c r="G212" s="23">
        <f t="shared" si="286"/>
        <v>0</v>
      </c>
      <c r="H212" s="23">
        <f t="shared" si="286"/>
        <v>0</v>
      </c>
      <c r="I212" s="23">
        <f t="shared" si="286"/>
        <v>0</v>
      </c>
      <c r="J212" s="23">
        <f t="shared" si="286"/>
        <v>0</v>
      </c>
      <c r="K212" s="23">
        <f t="shared" si="286"/>
        <v>0</v>
      </c>
      <c r="L212" s="23">
        <f t="shared" si="286"/>
        <v>0</v>
      </c>
      <c r="M212" s="23">
        <f t="shared" si="286"/>
        <v>0</v>
      </c>
      <c r="N212" s="23">
        <f t="shared" si="286"/>
        <v>0</v>
      </c>
      <c r="O212" s="23">
        <f t="shared" si="286"/>
        <v>0</v>
      </c>
      <c r="P212" s="18" t="e">
        <f t="shared" si="136"/>
        <v>#REF!</v>
      </c>
      <c r="Q212" s="23">
        <f t="shared" si="216"/>
        <v>0</v>
      </c>
      <c r="R212" s="23">
        <f t="shared" si="217"/>
        <v>0</v>
      </c>
      <c r="S212" s="23">
        <f t="shared" si="218"/>
        <v>0</v>
      </c>
      <c r="T212" s="23">
        <f t="shared" si="219"/>
        <v>0</v>
      </c>
      <c r="U212" s="23">
        <f t="shared" si="220"/>
        <v>0</v>
      </c>
      <c r="V212" s="23">
        <f t="shared" si="221"/>
        <v>0</v>
      </c>
      <c r="W212" s="23">
        <f t="shared" si="213"/>
        <v>0</v>
      </c>
      <c r="X212" s="23">
        <f t="shared" si="214"/>
        <v>0</v>
      </c>
      <c r="Y212" s="23">
        <f t="shared" si="215"/>
        <v>0</v>
      </c>
      <c r="Z212" s="23" t="e">
        <f>#REF!-N212</f>
        <v>#REF!</v>
      </c>
      <c r="AA212" s="23" t="e">
        <f>#REF!-O212</f>
        <v>#REF!</v>
      </c>
      <c r="AB212" s="18">
        <f>SUM(AC212:AK212)</f>
        <v>70000</v>
      </c>
      <c r="AC212" s="23">
        <f t="shared" ref="AC212:AI212" si="287">SUM(AC214:AC217)</f>
        <v>0</v>
      </c>
      <c r="AD212" s="23">
        <f t="shared" si="287"/>
        <v>70000</v>
      </c>
      <c r="AE212" s="23">
        <f t="shared" si="287"/>
        <v>0</v>
      </c>
      <c r="AF212" s="23">
        <f t="shared" si="287"/>
        <v>0</v>
      </c>
      <c r="AG212" s="23">
        <f t="shared" si="287"/>
        <v>0</v>
      </c>
      <c r="AH212" s="23">
        <f t="shared" si="287"/>
        <v>0</v>
      </c>
      <c r="AI212" s="23">
        <f t="shared" si="287"/>
        <v>0</v>
      </c>
      <c r="AJ212" s="23">
        <f t="shared" ref="AJ212:AK212" si="288">SUM(AJ214:AJ217)</f>
        <v>0</v>
      </c>
      <c r="AK212" s="141">
        <f t="shared" si="288"/>
        <v>0</v>
      </c>
    </row>
    <row r="213" spans="1:37" s="24" customFormat="1" ht="15.75" hidden="1" customHeight="1" outlineLevel="1" x14ac:dyDescent="0.25">
      <c r="A213" s="120"/>
      <c r="B213" s="54"/>
      <c r="C213" s="47" t="s">
        <v>1</v>
      </c>
      <c r="D213" s="18">
        <f t="shared" si="249"/>
        <v>0</v>
      </c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18" t="e">
        <f t="shared" si="136"/>
        <v>#REF!</v>
      </c>
      <c r="Q213" s="23"/>
      <c r="R213" s="23"/>
      <c r="S213" s="23"/>
      <c r="T213" s="23"/>
      <c r="U213" s="23"/>
      <c r="V213" s="23"/>
      <c r="W213" s="23">
        <f t="shared" si="213"/>
        <v>0</v>
      </c>
      <c r="X213" s="23">
        <f t="shared" si="214"/>
        <v>0</v>
      </c>
      <c r="Y213" s="23">
        <f t="shared" si="215"/>
        <v>0</v>
      </c>
      <c r="Z213" s="23" t="e">
        <f>#REF!-N213</f>
        <v>#REF!</v>
      </c>
      <c r="AA213" s="23" t="e">
        <f>#REF!-O213</f>
        <v>#REF!</v>
      </c>
      <c r="AB213" s="18">
        <f>SUM(AC213:AK213)</f>
        <v>0</v>
      </c>
      <c r="AC213" s="23"/>
      <c r="AD213" s="23"/>
      <c r="AE213" s="23"/>
      <c r="AF213" s="23"/>
      <c r="AG213" s="23"/>
      <c r="AH213" s="23"/>
      <c r="AI213" s="23"/>
      <c r="AJ213" s="23"/>
      <c r="AK213" s="141"/>
    </row>
    <row r="214" spans="1:37" s="24" customFormat="1" ht="15.75" hidden="1" customHeight="1" outlineLevel="1" x14ac:dyDescent="0.25">
      <c r="A214" s="120"/>
      <c r="B214" s="54"/>
      <c r="C214" s="47" t="s">
        <v>2</v>
      </c>
      <c r="D214" s="18">
        <f t="shared" si="249"/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18" t="e">
        <f t="shared" si="136"/>
        <v>#REF!</v>
      </c>
      <c r="Q214" s="23">
        <f t="shared" si="216"/>
        <v>0</v>
      </c>
      <c r="R214" s="23">
        <f t="shared" si="217"/>
        <v>0</v>
      </c>
      <c r="S214" s="23">
        <f t="shared" si="218"/>
        <v>0</v>
      </c>
      <c r="T214" s="23">
        <f t="shared" si="219"/>
        <v>0</v>
      </c>
      <c r="U214" s="23">
        <f t="shared" si="220"/>
        <v>0</v>
      </c>
      <c r="V214" s="23">
        <f t="shared" si="221"/>
        <v>0</v>
      </c>
      <c r="W214" s="23">
        <f t="shared" si="213"/>
        <v>0</v>
      </c>
      <c r="X214" s="23">
        <f t="shared" si="214"/>
        <v>0</v>
      </c>
      <c r="Y214" s="23">
        <f t="shared" si="215"/>
        <v>0</v>
      </c>
      <c r="Z214" s="23" t="e">
        <f>#REF!-N214</f>
        <v>#REF!</v>
      </c>
      <c r="AA214" s="23" t="e">
        <f>#REF!-O214</f>
        <v>#REF!</v>
      </c>
      <c r="AB214" s="18">
        <f>SUM(AC214:AK214)</f>
        <v>0</v>
      </c>
      <c r="AC214" s="23">
        <v>0</v>
      </c>
      <c r="AD214" s="23">
        <v>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3">
        <v>0</v>
      </c>
      <c r="AK214" s="141">
        <v>0</v>
      </c>
    </row>
    <row r="215" spans="1:37" s="24" customFormat="1" ht="15.75" hidden="1" customHeight="1" outlineLevel="1" x14ac:dyDescent="0.25">
      <c r="A215" s="120"/>
      <c r="B215" s="54"/>
      <c r="C215" s="47" t="s">
        <v>3</v>
      </c>
      <c r="D215" s="18">
        <f t="shared" si="249"/>
        <v>70000</v>
      </c>
      <c r="E215" s="23">
        <v>0</v>
      </c>
      <c r="F215" s="23">
        <f>70000</f>
        <v>70000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18" t="e">
        <f t="shared" si="136"/>
        <v>#REF!</v>
      </c>
      <c r="Q215" s="23">
        <f t="shared" si="216"/>
        <v>0</v>
      </c>
      <c r="R215" s="23">
        <f t="shared" si="217"/>
        <v>0</v>
      </c>
      <c r="S215" s="23">
        <f t="shared" si="218"/>
        <v>0</v>
      </c>
      <c r="T215" s="23">
        <f t="shared" si="219"/>
        <v>0</v>
      </c>
      <c r="U215" s="23">
        <f t="shared" si="220"/>
        <v>0</v>
      </c>
      <c r="V215" s="23">
        <f t="shared" si="221"/>
        <v>0</v>
      </c>
      <c r="W215" s="23">
        <f t="shared" si="213"/>
        <v>0</v>
      </c>
      <c r="X215" s="23">
        <f t="shared" si="214"/>
        <v>0</v>
      </c>
      <c r="Y215" s="23">
        <f t="shared" si="215"/>
        <v>0</v>
      </c>
      <c r="Z215" s="23" t="e">
        <f>#REF!-N215</f>
        <v>#REF!</v>
      </c>
      <c r="AA215" s="23" t="e">
        <f>#REF!-O215</f>
        <v>#REF!</v>
      </c>
      <c r="AB215" s="18">
        <f>SUM(AC215:AK215)</f>
        <v>70000</v>
      </c>
      <c r="AC215" s="23">
        <v>0</v>
      </c>
      <c r="AD215" s="23">
        <f>70000</f>
        <v>70000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141">
        <v>0</v>
      </c>
    </row>
    <row r="216" spans="1:37" s="24" customFormat="1" ht="15.75" hidden="1" customHeight="1" outlineLevel="1" x14ac:dyDescent="0.25">
      <c r="A216" s="120"/>
      <c r="B216" s="54"/>
      <c r="C216" s="47" t="s">
        <v>4</v>
      </c>
      <c r="D216" s="18">
        <f t="shared" si="249"/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18" t="e">
        <f t="shared" ref="P216:P238" si="289">SUM(Q216:AA216)</f>
        <v>#REF!</v>
      </c>
      <c r="Q216" s="23">
        <f t="shared" si="216"/>
        <v>0</v>
      </c>
      <c r="R216" s="23">
        <f t="shared" si="217"/>
        <v>0</v>
      </c>
      <c r="S216" s="23">
        <f t="shared" si="218"/>
        <v>0</v>
      </c>
      <c r="T216" s="23">
        <f t="shared" si="219"/>
        <v>0</v>
      </c>
      <c r="U216" s="23">
        <f t="shared" si="220"/>
        <v>0</v>
      </c>
      <c r="V216" s="23">
        <f t="shared" si="221"/>
        <v>0</v>
      </c>
      <c r="W216" s="23">
        <f t="shared" si="213"/>
        <v>0</v>
      </c>
      <c r="X216" s="23">
        <f t="shared" si="214"/>
        <v>0</v>
      </c>
      <c r="Y216" s="23">
        <f t="shared" si="215"/>
        <v>0</v>
      </c>
      <c r="Z216" s="23" t="e">
        <f>#REF!-N216</f>
        <v>#REF!</v>
      </c>
      <c r="AA216" s="23" t="e">
        <f>#REF!-O216</f>
        <v>#REF!</v>
      </c>
      <c r="AB216" s="18">
        <f>SUM(AC216:AK216)</f>
        <v>0</v>
      </c>
      <c r="AC216" s="23">
        <v>0</v>
      </c>
      <c r="AD216" s="23">
        <v>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3">
        <v>0</v>
      </c>
      <c r="AK216" s="141">
        <v>0</v>
      </c>
    </row>
    <row r="217" spans="1:37" s="24" customFormat="1" ht="15.75" hidden="1" customHeight="1" outlineLevel="1" x14ac:dyDescent="0.25">
      <c r="A217" s="120"/>
      <c r="B217" s="54"/>
      <c r="C217" s="47" t="s">
        <v>5</v>
      </c>
      <c r="D217" s="18">
        <f t="shared" si="249"/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18" t="e">
        <f t="shared" si="289"/>
        <v>#REF!</v>
      </c>
      <c r="Q217" s="23">
        <f t="shared" si="216"/>
        <v>0</v>
      </c>
      <c r="R217" s="23">
        <f t="shared" si="217"/>
        <v>0</v>
      </c>
      <c r="S217" s="23">
        <f t="shared" si="218"/>
        <v>0</v>
      </c>
      <c r="T217" s="23">
        <f t="shared" si="219"/>
        <v>0</v>
      </c>
      <c r="U217" s="23">
        <f t="shared" si="220"/>
        <v>0</v>
      </c>
      <c r="V217" s="23">
        <f t="shared" si="221"/>
        <v>0</v>
      </c>
      <c r="W217" s="23">
        <f t="shared" ref="W217:W238" si="290">AI217-K217</f>
        <v>0</v>
      </c>
      <c r="X217" s="23">
        <f t="shared" ref="X217:X238" si="291">AJ217-L217</f>
        <v>0</v>
      </c>
      <c r="Y217" s="23">
        <f t="shared" ref="Y217:Y238" si="292">AK217-M217</f>
        <v>0</v>
      </c>
      <c r="Z217" s="23" t="e">
        <f>#REF!-N217</f>
        <v>#REF!</v>
      </c>
      <c r="AA217" s="23" t="e">
        <f>#REF!-O217</f>
        <v>#REF!</v>
      </c>
      <c r="AB217" s="18">
        <f>SUM(AC217:AK217)</f>
        <v>0</v>
      </c>
      <c r="AC217" s="23">
        <v>0</v>
      </c>
      <c r="AD217" s="23">
        <v>0</v>
      </c>
      <c r="AE217" s="23">
        <v>0</v>
      </c>
      <c r="AF217" s="23">
        <v>0</v>
      </c>
      <c r="AG217" s="23">
        <v>0</v>
      </c>
      <c r="AH217" s="23">
        <v>0</v>
      </c>
      <c r="AI217" s="23">
        <v>0</v>
      </c>
      <c r="AJ217" s="23">
        <v>0</v>
      </c>
      <c r="AK217" s="141">
        <v>0</v>
      </c>
    </row>
    <row r="218" spans="1:37" s="24" customFormat="1" ht="15.75" customHeight="1" outlineLevel="1" x14ac:dyDescent="0.25">
      <c r="A218" s="121" t="s">
        <v>194</v>
      </c>
      <c r="B218" s="61" t="s">
        <v>95</v>
      </c>
      <c r="C218" s="47" t="s">
        <v>0</v>
      </c>
      <c r="D218" s="18">
        <f t="shared" ref="D218:D222" si="293">SUM(E218:O218)</f>
        <v>13134.499999999998</v>
      </c>
      <c r="E218" s="23">
        <f>SUM(E220:E222)</f>
        <v>0</v>
      </c>
      <c r="F218" s="23">
        <f>SUM(F220:F222)</f>
        <v>0</v>
      </c>
      <c r="G218" s="23">
        <f>SUM(G220:G222)</f>
        <v>0</v>
      </c>
      <c r="H218" s="23">
        <f>SUM(H220:H222)</f>
        <v>124</v>
      </c>
      <c r="I218" s="23">
        <f>SUM(I220:I222)</f>
        <v>2091</v>
      </c>
      <c r="J218" s="23">
        <f>SUM(J220:J222)</f>
        <v>4020</v>
      </c>
      <c r="K218" s="23">
        <f>SUM(K220:K222)</f>
        <v>1379.9</v>
      </c>
      <c r="L218" s="23">
        <f>SUM(L220:L222)</f>
        <v>1379.9</v>
      </c>
      <c r="M218" s="23">
        <f>SUM(M220:M222)</f>
        <v>1379.9</v>
      </c>
      <c r="N218" s="23">
        <f>SUM(N220:N222)</f>
        <v>1379.9</v>
      </c>
      <c r="O218" s="23">
        <f>SUM(O220:O222)</f>
        <v>1379.9</v>
      </c>
      <c r="P218" s="18" t="e">
        <f t="shared" ref="P218:P228" si="294">SUM(Q218:AA218)</f>
        <v>#REF!</v>
      </c>
      <c r="Q218" s="23">
        <f t="shared" si="216"/>
        <v>0</v>
      </c>
      <c r="R218" s="23">
        <f t="shared" si="217"/>
        <v>0</v>
      </c>
      <c r="S218" s="23">
        <f t="shared" si="218"/>
        <v>0</v>
      </c>
      <c r="T218" s="23">
        <f t="shared" si="219"/>
        <v>0</v>
      </c>
      <c r="U218" s="23">
        <f t="shared" si="220"/>
        <v>0</v>
      </c>
      <c r="V218" s="23">
        <f t="shared" si="221"/>
        <v>0</v>
      </c>
      <c r="W218" s="23">
        <f t="shared" ref="W218:W228" si="295">AI218-K218</f>
        <v>0</v>
      </c>
      <c r="X218" s="23">
        <f t="shared" ref="X218:X228" si="296">AJ218-L218</f>
        <v>-103.60000000000014</v>
      </c>
      <c r="Y218" s="23">
        <f t="shared" ref="Y218:Y228" si="297">AK218-M218</f>
        <v>-103.60000000000014</v>
      </c>
      <c r="Z218" s="23" t="e">
        <f>#REF!-N218</f>
        <v>#REF!</v>
      </c>
      <c r="AA218" s="23" t="e">
        <f>#REF!-O218</f>
        <v>#REF!</v>
      </c>
      <c r="AB218" s="18">
        <f>SUM(AC218:AK218)</f>
        <v>10167.499999999998</v>
      </c>
      <c r="AC218" s="23">
        <f>SUM(AC220:AC222)</f>
        <v>0</v>
      </c>
      <c r="AD218" s="23">
        <f>SUM(AD220:AD222)</f>
        <v>0</v>
      </c>
      <c r="AE218" s="23">
        <f>SUM(AE220:AE222)</f>
        <v>0</v>
      </c>
      <c r="AF218" s="23">
        <f>SUM(AF220:AF222)</f>
        <v>124</v>
      </c>
      <c r="AG218" s="23">
        <f>SUM(AG220:AG222)</f>
        <v>2091</v>
      </c>
      <c r="AH218" s="23">
        <f>SUM(AH220:AH222)</f>
        <v>4020</v>
      </c>
      <c r="AI218" s="23">
        <f>SUM(AI220:AI222)</f>
        <v>1379.9</v>
      </c>
      <c r="AJ218" s="23">
        <f>SUM(AJ220:AJ222)</f>
        <v>1276.3</v>
      </c>
      <c r="AK218" s="141">
        <f>SUM(AK220:AK222)</f>
        <v>1276.3</v>
      </c>
    </row>
    <row r="219" spans="1:37" s="24" customFormat="1" ht="15.75" customHeight="1" outlineLevel="1" x14ac:dyDescent="0.25">
      <c r="A219" s="122"/>
      <c r="B219" s="62"/>
      <c r="C219" s="47" t="s">
        <v>1</v>
      </c>
      <c r="D219" s="18">
        <f t="shared" si="293"/>
        <v>0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18" t="e">
        <f t="shared" si="294"/>
        <v>#REF!</v>
      </c>
      <c r="Q219" s="23"/>
      <c r="R219" s="23"/>
      <c r="S219" s="23"/>
      <c r="T219" s="23"/>
      <c r="U219" s="23"/>
      <c r="V219" s="23"/>
      <c r="W219" s="23">
        <f t="shared" si="295"/>
        <v>0</v>
      </c>
      <c r="X219" s="23">
        <f t="shared" si="296"/>
        <v>0</v>
      </c>
      <c r="Y219" s="23">
        <f t="shared" si="297"/>
        <v>0</v>
      </c>
      <c r="Z219" s="23" t="e">
        <f>#REF!-N219</f>
        <v>#REF!</v>
      </c>
      <c r="AA219" s="23" t="e">
        <f>#REF!-O219</f>
        <v>#REF!</v>
      </c>
      <c r="AB219" s="18">
        <f>SUM(AC219:AK219)</f>
        <v>0</v>
      </c>
      <c r="AC219" s="23"/>
      <c r="AD219" s="23"/>
      <c r="AE219" s="23"/>
      <c r="AF219" s="23"/>
      <c r="AG219" s="23"/>
      <c r="AH219" s="23"/>
      <c r="AI219" s="23"/>
      <c r="AJ219" s="23"/>
      <c r="AK219" s="141"/>
    </row>
    <row r="220" spans="1:37" s="24" customFormat="1" ht="15.75" customHeight="1" outlineLevel="1" x14ac:dyDescent="0.25">
      <c r="A220" s="122"/>
      <c r="B220" s="62"/>
      <c r="C220" s="47" t="s">
        <v>2</v>
      </c>
      <c r="D220" s="18">
        <f t="shared" si="293"/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18" t="e">
        <f t="shared" si="294"/>
        <v>#REF!</v>
      </c>
      <c r="Q220" s="23">
        <f t="shared" ref="Q220:Q223" si="298">AC220-E220</f>
        <v>0</v>
      </c>
      <c r="R220" s="23">
        <f t="shared" ref="R220:R223" si="299">AD220-F220</f>
        <v>0</v>
      </c>
      <c r="S220" s="23">
        <f t="shared" ref="S220:S223" si="300">AE220-G220</f>
        <v>0</v>
      </c>
      <c r="T220" s="23">
        <f t="shared" ref="T220:T223" si="301">AF220-H220</f>
        <v>0</v>
      </c>
      <c r="U220" s="23">
        <f t="shared" ref="U220:U223" si="302">AG220-I220</f>
        <v>0</v>
      </c>
      <c r="V220" s="23">
        <f t="shared" ref="V220:V223" si="303">AH220-J220</f>
        <v>0</v>
      </c>
      <c r="W220" s="23">
        <f t="shared" si="295"/>
        <v>0</v>
      </c>
      <c r="X220" s="23">
        <f t="shared" si="296"/>
        <v>0</v>
      </c>
      <c r="Y220" s="23">
        <f t="shared" si="297"/>
        <v>0</v>
      </c>
      <c r="Z220" s="23" t="e">
        <f>#REF!-N220</f>
        <v>#REF!</v>
      </c>
      <c r="AA220" s="23" t="e">
        <f>#REF!-O220</f>
        <v>#REF!</v>
      </c>
      <c r="AB220" s="18">
        <f>SUM(AC220:AK220)</f>
        <v>0</v>
      </c>
      <c r="AC220" s="23">
        <v>0</v>
      </c>
      <c r="AD220" s="23">
        <v>0</v>
      </c>
      <c r="AE220" s="23">
        <v>0</v>
      </c>
      <c r="AF220" s="23">
        <v>0</v>
      </c>
      <c r="AG220" s="23">
        <v>0</v>
      </c>
      <c r="AH220" s="23">
        <v>0</v>
      </c>
      <c r="AI220" s="23">
        <v>0</v>
      </c>
      <c r="AJ220" s="23">
        <v>0</v>
      </c>
      <c r="AK220" s="141">
        <v>0</v>
      </c>
    </row>
    <row r="221" spans="1:37" s="24" customFormat="1" ht="15.75" customHeight="1" outlineLevel="1" x14ac:dyDescent="0.25">
      <c r="A221" s="122"/>
      <c r="B221" s="62"/>
      <c r="C221" s="47" t="s">
        <v>3</v>
      </c>
      <c r="D221" s="18">
        <f t="shared" si="293"/>
        <v>13134.499999999998</v>
      </c>
      <c r="E221" s="23">
        <v>0</v>
      </c>
      <c r="F221" s="23">
        <v>0</v>
      </c>
      <c r="G221" s="23">
        <v>0</v>
      </c>
      <c r="H221" s="23">
        <v>124</v>
      </c>
      <c r="I221" s="23">
        <v>2091</v>
      </c>
      <c r="J221" s="23">
        <v>4020</v>
      </c>
      <c r="K221" s="23">
        <f>200.4+1179.5</f>
        <v>1379.9</v>
      </c>
      <c r="L221" s="23">
        <f>200.4+1179.5</f>
        <v>1379.9</v>
      </c>
      <c r="M221" s="23">
        <f>200.4+1179.5</f>
        <v>1379.9</v>
      </c>
      <c r="N221" s="23">
        <f>200.4+1179.5</f>
        <v>1379.9</v>
      </c>
      <c r="O221" s="23">
        <f>200.4+1179.5</f>
        <v>1379.9</v>
      </c>
      <c r="P221" s="18" t="e">
        <f t="shared" si="294"/>
        <v>#REF!</v>
      </c>
      <c r="Q221" s="23">
        <f t="shared" si="298"/>
        <v>0</v>
      </c>
      <c r="R221" s="23">
        <f t="shared" si="299"/>
        <v>0</v>
      </c>
      <c r="S221" s="23">
        <f t="shared" si="300"/>
        <v>0</v>
      </c>
      <c r="T221" s="23">
        <f t="shared" si="301"/>
        <v>0</v>
      </c>
      <c r="U221" s="23">
        <f t="shared" si="302"/>
        <v>0</v>
      </c>
      <c r="V221" s="23">
        <f t="shared" si="303"/>
        <v>0</v>
      </c>
      <c r="W221" s="23">
        <f t="shared" si="295"/>
        <v>0</v>
      </c>
      <c r="X221" s="23">
        <f t="shared" si="296"/>
        <v>-103.60000000000014</v>
      </c>
      <c r="Y221" s="23">
        <f t="shared" si="297"/>
        <v>-103.60000000000014</v>
      </c>
      <c r="Z221" s="23" t="e">
        <f>#REF!-N221</f>
        <v>#REF!</v>
      </c>
      <c r="AA221" s="23" t="e">
        <f>#REF!-O221</f>
        <v>#REF!</v>
      </c>
      <c r="AB221" s="18">
        <f>SUM(AC221:AK221)</f>
        <v>10167.499999999998</v>
      </c>
      <c r="AC221" s="23">
        <v>0</v>
      </c>
      <c r="AD221" s="23">
        <v>0</v>
      </c>
      <c r="AE221" s="23">
        <v>0</v>
      </c>
      <c r="AF221" s="23">
        <v>124</v>
      </c>
      <c r="AG221" s="23">
        <v>2091</v>
      </c>
      <c r="AH221" s="23">
        <v>4020</v>
      </c>
      <c r="AI221" s="23">
        <f>200.4+1179.5</f>
        <v>1379.9</v>
      </c>
      <c r="AJ221" s="23">
        <v>1276.3</v>
      </c>
      <c r="AK221" s="141">
        <v>1276.3</v>
      </c>
    </row>
    <row r="222" spans="1:37" s="24" customFormat="1" ht="15.75" customHeight="1" outlineLevel="1" x14ac:dyDescent="0.25">
      <c r="A222" s="122"/>
      <c r="B222" s="62"/>
      <c r="C222" s="47" t="s">
        <v>4</v>
      </c>
      <c r="D222" s="18">
        <f t="shared" si="293"/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18" t="e">
        <f t="shared" si="294"/>
        <v>#REF!</v>
      </c>
      <c r="Q222" s="23">
        <f t="shared" si="298"/>
        <v>0</v>
      </c>
      <c r="R222" s="23">
        <f t="shared" si="299"/>
        <v>0</v>
      </c>
      <c r="S222" s="23">
        <f t="shared" si="300"/>
        <v>0</v>
      </c>
      <c r="T222" s="23">
        <f t="shared" si="301"/>
        <v>0</v>
      </c>
      <c r="U222" s="23">
        <f t="shared" si="302"/>
        <v>0</v>
      </c>
      <c r="V222" s="23">
        <f t="shared" si="303"/>
        <v>0</v>
      </c>
      <c r="W222" s="23">
        <f t="shared" si="295"/>
        <v>0</v>
      </c>
      <c r="X222" s="23">
        <f t="shared" si="296"/>
        <v>0</v>
      </c>
      <c r="Y222" s="23">
        <f t="shared" si="297"/>
        <v>0</v>
      </c>
      <c r="Z222" s="23" t="e">
        <f>#REF!-N222</f>
        <v>#REF!</v>
      </c>
      <c r="AA222" s="23" t="e">
        <f>#REF!-O222</f>
        <v>#REF!</v>
      </c>
      <c r="AB222" s="18">
        <f>SUM(AC222:AK222)</f>
        <v>0</v>
      </c>
      <c r="AC222" s="23">
        <v>0</v>
      </c>
      <c r="AD222" s="23">
        <v>0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  <c r="AJ222" s="23">
        <v>0</v>
      </c>
      <c r="AK222" s="141">
        <v>0</v>
      </c>
    </row>
    <row r="223" spans="1:37" s="24" customFormat="1" ht="15.75" hidden="1" customHeight="1" outlineLevel="1" x14ac:dyDescent="0.25">
      <c r="A223" s="121" t="s">
        <v>213</v>
      </c>
      <c r="B223" s="61" t="s">
        <v>95</v>
      </c>
      <c r="C223" s="47" t="s">
        <v>0</v>
      </c>
      <c r="D223" s="18">
        <f t="shared" ref="D223:D228" si="304">SUM(E223:O223)</f>
        <v>11284.599999999999</v>
      </c>
      <c r="E223" s="23">
        <f t="shared" ref="E223:O223" si="305">SUM(E225:E228)</f>
        <v>0</v>
      </c>
      <c r="F223" s="23">
        <f t="shared" si="305"/>
        <v>0</v>
      </c>
      <c r="G223" s="23">
        <f t="shared" si="305"/>
        <v>0</v>
      </c>
      <c r="H223" s="23">
        <f t="shared" si="305"/>
        <v>0</v>
      </c>
      <c r="I223" s="23">
        <f t="shared" si="305"/>
        <v>0</v>
      </c>
      <c r="J223" s="23">
        <f t="shared" si="305"/>
        <v>11284.599999999999</v>
      </c>
      <c r="K223" s="23">
        <f t="shared" si="305"/>
        <v>0</v>
      </c>
      <c r="L223" s="23">
        <f t="shared" si="305"/>
        <v>0</v>
      </c>
      <c r="M223" s="23">
        <f t="shared" si="305"/>
        <v>0</v>
      </c>
      <c r="N223" s="23">
        <f t="shared" si="305"/>
        <v>0</v>
      </c>
      <c r="O223" s="23">
        <f t="shared" si="305"/>
        <v>0</v>
      </c>
      <c r="P223" s="18" t="e">
        <f t="shared" si="294"/>
        <v>#REF!</v>
      </c>
      <c r="Q223" s="23">
        <f t="shared" si="298"/>
        <v>0</v>
      </c>
      <c r="R223" s="23">
        <f t="shared" si="299"/>
        <v>0</v>
      </c>
      <c r="S223" s="23">
        <f t="shared" si="300"/>
        <v>0</v>
      </c>
      <c r="T223" s="23">
        <f t="shared" si="301"/>
        <v>0</v>
      </c>
      <c r="U223" s="23">
        <f t="shared" si="302"/>
        <v>0</v>
      </c>
      <c r="V223" s="23">
        <f t="shared" si="303"/>
        <v>0</v>
      </c>
      <c r="W223" s="23">
        <f t="shared" si="295"/>
        <v>0</v>
      </c>
      <c r="X223" s="23">
        <f t="shared" si="296"/>
        <v>0</v>
      </c>
      <c r="Y223" s="23">
        <f t="shared" si="297"/>
        <v>0</v>
      </c>
      <c r="Z223" s="23" t="e">
        <f>#REF!-N223</f>
        <v>#REF!</v>
      </c>
      <c r="AA223" s="23" t="e">
        <f>#REF!-O223</f>
        <v>#REF!</v>
      </c>
      <c r="AB223" s="18">
        <f>SUM(AC223:AK223)</f>
        <v>11284.599999999999</v>
      </c>
      <c r="AC223" s="23">
        <f t="shared" ref="AC223:AK223" si="306">SUM(AC225:AC228)</f>
        <v>0</v>
      </c>
      <c r="AD223" s="23">
        <f t="shared" si="306"/>
        <v>0</v>
      </c>
      <c r="AE223" s="23">
        <f t="shared" si="306"/>
        <v>0</v>
      </c>
      <c r="AF223" s="23">
        <f t="shared" si="306"/>
        <v>0</v>
      </c>
      <c r="AG223" s="23">
        <f t="shared" si="306"/>
        <v>0</v>
      </c>
      <c r="AH223" s="23">
        <f t="shared" si="306"/>
        <v>11284.599999999999</v>
      </c>
      <c r="AI223" s="23">
        <f t="shared" si="306"/>
        <v>0</v>
      </c>
      <c r="AJ223" s="23">
        <f t="shared" si="306"/>
        <v>0</v>
      </c>
      <c r="AK223" s="141">
        <f t="shared" si="306"/>
        <v>0</v>
      </c>
    </row>
    <row r="224" spans="1:37" s="24" customFormat="1" ht="15.75" hidden="1" customHeight="1" outlineLevel="1" x14ac:dyDescent="0.25">
      <c r="A224" s="122"/>
      <c r="B224" s="62"/>
      <c r="C224" s="47" t="s">
        <v>1</v>
      </c>
      <c r="D224" s="18">
        <f t="shared" si="304"/>
        <v>0</v>
      </c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18" t="e">
        <f t="shared" si="294"/>
        <v>#REF!</v>
      </c>
      <c r="Q224" s="23"/>
      <c r="R224" s="23"/>
      <c r="S224" s="23"/>
      <c r="T224" s="23"/>
      <c r="U224" s="23"/>
      <c r="V224" s="23"/>
      <c r="W224" s="23">
        <f t="shared" si="295"/>
        <v>0</v>
      </c>
      <c r="X224" s="23">
        <f t="shared" si="296"/>
        <v>0</v>
      </c>
      <c r="Y224" s="23">
        <f t="shared" si="297"/>
        <v>0</v>
      </c>
      <c r="Z224" s="23" t="e">
        <f>#REF!-N224</f>
        <v>#REF!</v>
      </c>
      <c r="AA224" s="23" t="e">
        <f>#REF!-O224</f>
        <v>#REF!</v>
      </c>
      <c r="AB224" s="18">
        <f>SUM(AC224:AK224)</f>
        <v>0</v>
      </c>
      <c r="AC224" s="23"/>
      <c r="AD224" s="23"/>
      <c r="AE224" s="23"/>
      <c r="AF224" s="23"/>
      <c r="AG224" s="23"/>
      <c r="AH224" s="23"/>
      <c r="AI224" s="23"/>
      <c r="AJ224" s="23"/>
      <c r="AK224" s="141"/>
    </row>
    <row r="225" spans="1:48" s="24" customFormat="1" ht="15.75" hidden="1" customHeight="1" outlineLevel="1" x14ac:dyDescent="0.25">
      <c r="A225" s="122"/>
      <c r="B225" s="62"/>
      <c r="C225" s="47" t="s">
        <v>2</v>
      </c>
      <c r="D225" s="18">
        <f t="shared" si="304"/>
        <v>0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18" t="e">
        <f t="shared" si="294"/>
        <v>#REF!</v>
      </c>
      <c r="Q225" s="23">
        <f t="shared" ref="Q225:Q228" si="307">AC225-E225</f>
        <v>0</v>
      </c>
      <c r="R225" s="23">
        <f t="shared" ref="R225:R228" si="308">AD225-F225</f>
        <v>0</v>
      </c>
      <c r="S225" s="23">
        <f t="shared" ref="S225:S228" si="309">AE225-G225</f>
        <v>0</v>
      </c>
      <c r="T225" s="23">
        <f t="shared" ref="T225:T228" si="310">AF225-H225</f>
        <v>0</v>
      </c>
      <c r="U225" s="23">
        <f t="shared" ref="U225:U228" si="311">AG225-I225</f>
        <v>0</v>
      </c>
      <c r="V225" s="23">
        <f t="shared" ref="V225:V228" si="312">AH225-J225</f>
        <v>0</v>
      </c>
      <c r="W225" s="23">
        <f t="shared" si="295"/>
        <v>0</v>
      </c>
      <c r="X225" s="23">
        <f t="shared" si="296"/>
        <v>0</v>
      </c>
      <c r="Y225" s="23">
        <f t="shared" si="297"/>
        <v>0</v>
      </c>
      <c r="Z225" s="23" t="e">
        <f>#REF!-N225</f>
        <v>#REF!</v>
      </c>
      <c r="AA225" s="23" t="e">
        <f>#REF!-O225</f>
        <v>#REF!</v>
      </c>
      <c r="AB225" s="18">
        <f>SUM(AC225:AK225)</f>
        <v>0</v>
      </c>
      <c r="AC225" s="23">
        <v>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  <c r="AJ225" s="23">
        <v>0</v>
      </c>
      <c r="AK225" s="141">
        <v>0</v>
      </c>
    </row>
    <row r="226" spans="1:48" s="24" customFormat="1" ht="15.75" hidden="1" customHeight="1" outlineLevel="1" x14ac:dyDescent="0.25">
      <c r="A226" s="122"/>
      <c r="B226" s="62"/>
      <c r="C226" s="47" t="s">
        <v>3</v>
      </c>
      <c r="D226" s="18">
        <f t="shared" si="304"/>
        <v>10720.3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10720.3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18" t="e">
        <f t="shared" si="294"/>
        <v>#REF!</v>
      </c>
      <c r="Q226" s="23">
        <f t="shared" si="307"/>
        <v>0</v>
      </c>
      <c r="R226" s="23">
        <f t="shared" si="308"/>
        <v>0</v>
      </c>
      <c r="S226" s="23">
        <f t="shared" si="309"/>
        <v>0</v>
      </c>
      <c r="T226" s="23">
        <f t="shared" si="310"/>
        <v>0</v>
      </c>
      <c r="U226" s="23">
        <f t="shared" si="311"/>
        <v>0</v>
      </c>
      <c r="V226" s="23">
        <f t="shared" si="312"/>
        <v>0</v>
      </c>
      <c r="W226" s="23">
        <f t="shared" si="295"/>
        <v>0</v>
      </c>
      <c r="X226" s="23">
        <f t="shared" si="296"/>
        <v>0</v>
      </c>
      <c r="Y226" s="23">
        <f t="shared" si="297"/>
        <v>0</v>
      </c>
      <c r="Z226" s="23" t="e">
        <f>#REF!-N226</f>
        <v>#REF!</v>
      </c>
      <c r="AA226" s="23" t="e">
        <f>#REF!-O226</f>
        <v>#REF!</v>
      </c>
      <c r="AB226" s="18">
        <f>SUM(AC226:AK226)</f>
        <v>10720.3</v>
      </c>
      <c r="AC226" s="23">
        <v>0</v>
      </c>
      <c r="AD226" s="23">
        <v>0</v>
      </c>
      <c r="AE226" s="23">
        <v>0</v>
      </c>
      <c r="AF226" s="23">
        <v>0</v>
      </c>
      <c r="AG226" s="23">
        <v>0</v>
      </c>
      <c r="AH226" s="23">
        <v>10720.3</v>
      </c>
      <c r="AI226" s="23">
        <v>0</v>
      </c>
      <c r="AJ226" s="23">
        <v>0</v>
      </c>
      <c r="AK226" s="141">
        <v>0</v>
      </c>
    </row>
    <row r="227" spans="1:48" s="24" customFormat="1" ht="15.75" hidden="1" customHeight="1" outlineLevel="1" x14ac:dyDescent="0.25">
      <c r="A227" s="122"/>
      <c r="B227" s="62"/>
      <c r="C227" s="47" t="s">
        <v>4</v>
      </c>
      <c r="D227" s="18">
        <f t="shared" si="304"/>
        <v>564.29999999999995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564.29999999999995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18" t="e">
        <f t="shared" si="294"/>
        <v>#REF!</v>
      </c>
      <c r="Q227" s="23">
        <f t="shared" si="307"/>
        <v>0</v>
      </c>
      <c r="R227" s="23">
        <f t="shared" si="308"/>
        <v>0</v>
      </c>
      <c r="S227" s="23">
        <f t="shared" si="309"/>
        <v>0</v>
      </c>
      <c r="T227" s="23">
        <f t="shared" si="310"/>
        <v>0</v>
      </c>
      <c r="U227" s="23">
        <f t="shared" si="311"/>
        <v>0</v>
      </c>
      <c r="V227" s="23">
        <f t="shared" si="312"/>
        <v>0</v>
      </c>
      <c r="W227" s="23">
        <f t="shared" si="295"/>
        <v>0</v>
      </c>
      <c r="X227" s="23">
        <f t="shared" si="296"/>
        <v>0</v>
      </c>
      <c r="Y227" s="23">
        <f t="shared" si="297"/>
        <v>0</v>
      </c>
      <c r="Z227" s="23" t="e">
        <f>#REF!-N227</f>
        <v>#REF!</v>
      </c>
      <c r="AA227" s="23" t="e">
        <f>#REF!-O227</f>
        <v>#REF!</v>
      </c>
      <c r="AB227" s="18">
        <f>SUM(AC227:AK227)</f>
        <v>564.29999999999995</v>
      </c>
      <c r="AC227" s="23">
        <v>0</v>
      </c>
      <c r="AD227" s="23">
        <v>0</v>
      </c>
      <c r="AE227" s="23">
        <v>0</v>
      </c>
      <c r="AF227" s="23">
        <v>0</v>
      </c>
      <c r="AG227" s="23">
        <v>0</v>
      </c>
      <c r="AH227" s="23">
        <v>564.29999999999995</v>
      </c>
      <c r="AI227" s="23">
        <v>0</v>
      </c>
      <c r="AJ227" s="23">
        <v>0</v>
      </c>
      <c r="AK227" s="141">
        <v>0</v>
      </c>
    </row>
    <row r="228" spans="1:48" s="24" customFormat="1" ht="15.75" hidden="1" customHeight="1" outlineLevel="1" x14ac:dyDescent="0.25">
      <c r="A228" s="123"/>
      <c r="B228" s="63"/>
      <c r="C228" s="47" t="s">
        <v>5</v>
      </c>
      <c r="D228" s="18">
        <f t="shared" si="304"/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18" t="e">
        <f t="shared" si="294"/>
        <v>#REF!</v>
      </c>
      <c r="Q228" s="23">
        <f t="shared" si="307"/>
        <v>0</v>
      </c>
      <c r="R228" s="23">
        <f t="shared" si="308"/>
        <v>0</v>
      </c>
      <c r="S228" s="23">
        <f t="shared" si="309"/>
        <v>0</v>
      </c>
      <c r="T228" s="23">
        <f t="shared" si="310"/>
        <v>0</v>
      </c>
      <c r="U228" s="23">
        <f t="shared" si="311"/>
        <v>0</v>
      </c>
      <c r="V228" s="23">
        <f t="shared" si="312"/>
        <v>0</v>
      </c>
      <c r="W228" s="23">
        <f t="shared" si="295"/>
        <v>0</v>
      </c>
      <c r="X228" s="23">
        <f t="shared" si="296"/>
        <v>0</v>
      </c>
      <c r="Y228" s="23">
        <f t="shared" si="297"/>
        <v>0</v>
      </c>
      <c r="Z228" s="23" t="e">
        <f>#REF!-N228</f>
        <v>#REF!</v>
      </c>
      <c r="AA228" s="23" t="e">
        <f>#REF!-O228</f>
        <v>#REF!</v>
      </c>
      <c r="AB228" s="18">
        <f>SUM(AC228:AK228)</f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  <c r="AJ228" s="23">
        <v>0</v>
      </c>
      <c r="AK228" s="141">
        <v>0</v>
      </c>
    </row>
    <row r="229" spans="1:48" s="24" customFormat="1" ht="15.75" customHeight="1" outlineLevel="1" x14ac:dyDescent="0.25">
      <c r="A229" s="121" t="s">
        <v>219</v>
      </c>
      <c r="B229" s="61" t="s">
        <v>95</v>
      </c>
      <c r="C229" s="47" t="s">
        <v>0</v>
      </c>
      <c r="D229" s="18">
        <f t="shared" si="249"/>
        <v>0</v>
      </c>
      <c r="E229" s="23">
        <f>SUM(E231:E233)</f>
        <v>0</v>
      </c>
      <c r="F229" s="23">
        <f>SUM(F231:F233)</f>
        <v>0</v>
      </c>
      <c r="G229" s="23">
        <f>SUM(G231:G233)</f>
        <v>0</v>
      </c>
      <c r="H229" s="23">
        <f>SUM(H231:H233)</f>
        <v>0</v>
      </c>
      <c r="I229" s="23">
        <f>SUM(I231:I233)</f>
        <v>0</v>
      </c>
      <c r="J229" s="23">
        <f>SUM(J231:J233)</f>
        <v>0</v>
      </c>
      <c r="K229" s="23">
        <f>SUM(K231:K233)</f>
        <v>0</v>
      </c>
      <c r="L229" s="23">
        <f>SUM(L231:L233)</f>
        <v>0</v>
      </c>
      <c r="M229" s="23">
        <f>SUM(M231:M233)</f>
        <v>0</v>
      </c>
      <c r="N229" s="23">
        <f>SUM(N231:N233)</f>
        <v>0</v>
      </c>
      <c r="O229" s="23">
        <f>SUM(O231:O233)</f>
        <v>0</v>
      </c>
      <c r="P229" s="18" t="e">
        <f t="shared" si="289"/>
        <v>#REF!</v>
      </c>
      <c r="Q229" s="23">
        <f t="shared" ref="Q229" si="313">AC229-E229</f>
        <v>0</v>
      </c>
      <c r="R229" s="23">
        <f t="shared" ref="R229" si="314">AD229-F229</f>
        <v>0</v>
      </c>
      <c r="S229" s="23">
        <f t="shared" ref="S229" si="315">AE229-G229</f>
        <v>0</v>
      </c>
      <c r="T229" s="23">
        <f t="shared" ref="T229" si="316">AF229-H229</f>
        <v>0</v>
      </c>
      <c r="U229" s="23">
        <f t="shared" ref="U229" si="317">AG229-I229</f>
        <v>0</v>
      </c>
      <c r="V229" s="23">
        <f t="shared" ref="V229" si="318">AH229-J229</f>
        <v>0</v>
      </c>
      <c r="W229" s="23">
        <f t="shared" si="290"/>
        <v>17381</v>
      </c>
      <c r="X229" s="23">
        <f t="shared" si="291"/>
        <v>0</v>
      </c>
      <c r="Y229" s="23">
        <f t="shared" si="292"/>
        <v>0</v>
      </c>
      <c r="Z229" s="23" t="e">
        <f>#REF!-N229</f>
        <v>#REF!</v>
      </c>
      <c r="AA229" s="23" t="e">
        <f>#REF!-O229</f>
        <v>#REF!</v>
      </c>
      <c r="AB229" s="18">
        <f>SUM(AC229:AK229)</f>
        <v>17381</v>
      </c>
      <c r="AC229" s="23">
        <f>SUM(AC231:AC233)</f>
        <v>0</v>
      </c>
      <c r="AD229" s="23">
        <f>SUM(AD231:AD233)</f>
        <v>0</v>
      </c>
      <c r="AE229" s="23">
        <f>SUM(AE231:AE233)</f>
        <v>0</v>
      </c>
      <c r="AF229" s="23">
        <f>SUM(AF231:AF233)</f>
        <v>0</v>
      </c>
      <c r="AG229" s="23">
        <f>SUM(AG231:AG233)</f>
        <v>0</v>
      </c>
      <c r="AH229" s="23">
        <f>SUM(AH231:AH233)</f>
        <v>0</v>
      </c>
      <c r="AI229" s="23">
        <f>SUM(AI231:AI233)</f>
        <v>17381</v>
      </c>
      <c r="AJ229" s="23">
        <f>SUM(AJ231:AJ233)</f>
        <v>0</v>
      </c>
      <c r="AK229" s="141">
        <f>SUM(AK231:AK233)</f>
        <v>0</v>
      </c>
    </row>
    <row r="230" spans="1:48" s="24" customFormat="1" ht="15.75" customHeight="1" outlineLevel="1" x14ac:dyDescent="0.25">
      <c r="A230" s="122"/>
      <c r="B230" s="62"/>
      <c r="C230" s="47" t="s">
        <v>1</v>
      </c>
      <c r="D230" s="18">
        <f t="shared" si="249"/>
        <v>0</v>
      </c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18" t="e">
        <f t="shared" si="289"/>
        <v>#REF!</v>
      </c>
      <c r="Q230" s="23"/>
      <c r="R230" s="23"/>
      <c r="S230" s="23"/>
      <c r="T230" s="23"/>
      <c r="U230" s="23"/>
      <c r="V230" s="23"/>
      <c r="W230" s="23">
        <f t="shared" si="290"/>
        <v>0</v>
      </c>
      <c r="X230" s="23">
        <f t="shared" si="291"/>
        <v>0</v>
      </c>
      <c r="Y230" s="23">
        <f t="shared" si="292"/>
        <v>0</v>
      </c>
      <c r="Z230" s="23" t="e">
        <f>#REF!-N230</f>
        <v>#REF!</v>
      </c>
      <c r="AA230" s="23" t="e">
        <f>#REF!-O230</f>
        <v>#REF!</v>
      </c>
      <c r="AB230" s="18">
        <f>SUM(AC230:AK230)</f>
        <v>0</v>
      </c>
      <c r="AC230" s="23"/>
      <c r="AD230" s="23"/>
      <c r="AE230" s="23"/>
      <c r="AF230" s="23"/>
      <c r="AG230" s="23"/>
      <c r="AH230" s="23"/>
      <c r="AI230" s="23"/>
      <c r="AJ230" s="23"/>
      <c r="AK230" s="141"/>
    </row>
    <row r="231" spans="1:48" s="24" customFormat="1" ht="15.75" customHeight="1" outlineLevel="1" x14ac:dyDescent="0.25">
      <c r="A231" s="122"/>
      <c r="B231" s="62"/>
      <c r="C231" s="47" t="s">
        <v>2</v>
      </c>
      <c r="D231" s="18">
        <f t="shared" si="249"/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18" t="e">
        <f t="shared" si="289"/>
        <v>#REF!</v>
      </c>
      <c r="Q231" s="23">
        <f t="shared" ref="Q231:Q233" si="319">AC231-E231</f>
        <v>0</v>
      </c>
      <c r="R231" s="23">
        <f t="shared" ref="R231:R233" si="320">AD231-F231</f>
        <v>0</v>
      </c>
      <c r="S231" s="23">
        <f t="shared" ref="S231:S233" si="321">AE231-G231</f>
        <v>0</v>
      </c>
      <c r="T231" s="23">
        <f t="shared" ref="T231:T233" si="322">AF231-H231</f>
        <v>0</v>
      </c>
      <c r="U231" s="23">
        <f t="shared" ref="U231:U233" si="323">AG231-I231</f>
        <v>0</v>
      </c>
      <c r="V231" s="23">
        <f t="shared" ref="V231:V233" si="324">AH231-J231</f>
        <v>0</v>
      </c>
      <c r="W231" s="23">
        <f t="shared" si="290"/>
        <v>0</v>
      </c>
      <c r="X231" s="23">
        <f t="shared" si="291"/>
        <v>0</v>
      </c>
      <c r="Y231" s="23">
        <f t="shared" si="292"/>
        <v>0</v>
      </c>
      <c r="Z231" s="23" t="e">
        <f>#REF!-N231</f>
        <v>#REF!</v>
      </c>
      <c r="AA231" s="23" t="e">
        <f>#REF!-O231</f>
        <v>#REF!</v>
      </c>
      <c r="AB231" s="18">
        <f>SUM(AC231:AK231)</f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>
        <v>0</v>
      </c>
      <c r="AJ231" s="23">
        <v>0</v>
      </c>
      <c r="AK231" s="141">
        <v>0</v>
      </c>
    </row>
    <row r="232" spans="1:48" s="24" customFormat="1" ht="15.75" customHeight="1" outlineLevel="1" x14ac:dyDescent="0.25">
      <c r="A232" s="122"/>
      <c r="B232" s="62"/>
      <c r="C232" s="47" t="s">
        <v>3</v>
      </c>
      <c r="D232" s="18">
        <f t="shared" si="249"/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18" t="e">
        <f t="shared" si="289"/>
        <v>#REF!</v>
      </c>
      <c r="Q232" s="23">
        <f t="shared" si="319"/>
        <v>0</v>
      </c>
      <c r="R232" s="23">
        <f t="shared" si="320"/>
        <v>0</v>
      </c>
      <c r="S232" s="23">
        <f t="shared" si="321"/>
        <v>0</v>
      </c>
      <c r="T232" s="23">
        <f t="shared" si="322"/>
        <v>0</v>
      </c>
      <c r="U232" s="23">
        <f t="shared" si="323"/>
        <v>0</v>
      </c>
      <c r="V232" s="23">
        <f t="shared" si="324"/>
        <v>0</v>
      </c>
      <c r="W232" s="23">
        <f t="shared" si="290"/>
        <v>14774</v>
      </c>
      <c r="X232" s="23">
        <f t="shared" si="291"/>
        <v>0</v>
      </c>
      <c r="Y232" s="23">
        <f t="shared" si="292"/>
        <v>0</v>
      </c>
      <c r="Z232" s="23" t="e">
        <f>#REF!-N232</f>
        <v>#REF!</v>
      </c>
      <c r="AA232" s="23" t="e">
        <f>#REF!-O232</f>
        <v>#REF!</v>
      </c>
      <c r="AB232" s="18">
        <f>SUM(AC232:AK232)</f>
        <v>14774</v>
      </c>
      <c r="AC232" s="23"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14774</v>
      </c>
      <c r="AJ232" s="23">
        <v>0</v>
      </c>
      <c r="AK232" s="141">
        <v>0</v>
      </c>
    </row>
    <row r="233" spans="1:48" s="24" customFormat="1" ht="15.75" customHeight="1" outlineLevel="1" x14ac:dyDescent="0.25">
      <c r="A233" s="122"/>
      <c r="B233" s="62"/>
      <c r="C233" s="47" t="s">
        <v>4</v>
      </c>
      <c r="D233" s="18">
        <f t="shared" si="249"/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18" t="e">
        <f t="shared" si="289"/>
        <v>#REF!</v>
      </c>
      <c r="Q233" s="23">
        <f t="shared" si="319"/>
        <v>0</v>
      </c>
      <c r="R233" s="23">
        <f t="shared" si="320"/>
        <v>0</v>
      </c>
      <c r="S233" s="23">
        <f t="shared" si="321"/>
        <v>0</v>
      </c>
      <c r="T233" s="23">
        <f t="shared" si="322"/>
        <v>0</v>
      </c>
      <c r="U233" s="23">
        <f t="shared" si="323"/>
        <v>0</v>
      </c>
      <c r="V233" s="23">
        <f t="shared" si="324"/>
        <v>0</v>
      </c>
      <c r="W233" s="23">
        <f t="shared" si="290"/>
        <v>2607</v>
      </c>
      <c r="X233" s="23">
        <f t="shared" si="291"/>
        <v>0</v>
      </c>
      <c r="Y233" s="23">
        <f t="shared" si="292"/>
        <v>0</v>
      </c>
      <c r="Z233" s="23" t="e">
        <f>#REF!-N233</f>
        <v>#REF!</v>
      </c>
      <c r="AA233" s="23" t="e">
        <f>#REF!-O233</f>
        <v>#REF!</v>
      </c>
      <c r="AB233" s="18">
        <f>SUM(AC233:AK233)</f>
        <v>2607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>
        <v>2607</v>
      </c>
      <c r="AJ233" s="23">
        <v>0</v>
      </c>
      <c r="AK233" s="141">
        <v>0</v>
      </c>
    </row>
    <row r="234" spans="1:48" s="21" customFormat="1" ht="15.75" x14ac:dyDescent="0.25">
      <c r="A234" s="116" t="s">
        <v>22</v>
      </c>
      <c r="B234" s="52"/>
      <c r="C234" s="48" t="s">
        <v>0</v>
      </c>
      <c r="D234" s="18">
        <f t="shared" si="249"/>
        <v>6458820.6809999999</v>
      </c>
      <c r="E234" s="18">
        <f>SUM(E236:E238)</f>
        <v>43721.600000000006</v>
      </c>
      <c r="F234" s="18">
        <f>SUM(F236:F238)</f>
        <v>222671.08100000001</v>
      </c>
      <c r="G234" s="18">
        <f>SUM(G236:G238)</f>
        <v>445728.69999999995</v>
      </c>
      <c r="H234" s="18">
        <f>SUM(H236:H238)</f>
        <v>278681.7</v>
      </c>
      <c r="I234" s="18">
        <f>SUM(I236:I238)</f>
        <v>655809.6</v>
      </c>
      <c r="J234" s="18">
        <f>SUM(J236:J238)</f>
        <v>638903.6</v>
      </c>
      <c r="K234" s="18">
        <f>SUM(K236:K238)</f>
        <v>828744.5</v>
      </c>
      <c r="L234" s="18">
        <f>SUM(L236:L238)</f>
        <v>996902.70000000007</v>
      </c>
      <c r="M234" s="18">
        <f>SUM(M236:M238)</f>
        <v>1074802.7</v>
      </c>
      <c r="N234" s="18">
        <f>SUM(N236:N238)</f>
        <v>1270151.8</v>
      </c>
      <c r="O234" s="18">
        <f>SUM(O236:O238)</f>
        <v>2702.7000000000003</v>
      </c>
      <c r="P234" s="18" t="e">
        <f t="shared" si="289"/>
        <v>#REF!</v>
      </c>
      <c r="Q234" s="18">
        <f t="shared" si="216"/>
        <v>0</v>
      </c>
      <c r="R234" s="18">
        <f t="shared" si="217"/>
        <v>0</v>
      </c>
      <c r="S234" s="18">
        <f t="shared" si="218"/>
        <v>0</v>
      </c>
      <c r="T234" s="18">
        <f t="shared" si="219"/>
        <v>0</v>
      </c>
      <c r="U234" s="18">
        <f t="shared" si="220"/>
        <v>1.9190000020898879E-2</v>
      </c>
      <c r="V234" s="18">
        <f t="shared" si="221"/>
        <v>0</v>
      </c>
      <c r="W234" s="18">
        <f t="shared" si="290"/>
        <v>-161726.19999999995</v>
      </c>
      <c r="X234" s="18">
        <f t="shared" si="291"/>
        <v>-505514.20000000013</v>
      </c>
      <c r="Y234" s="18">
        <f t="shared" si="292"/>
        <v>759426.90000000014</v>
      </c>
      <c r="Z234" s="18" t="e">
        <f>#REF!-N234</f>
        <v>#REF!</v>
      </c>
      <c r="AA234" s="18" t="e">
        <f>#REF!-O234</f>
        <v>#REF!</v>
      </c>
      <c r="AB234" s="18">
        <f>SUM(AC234:AK234)</f>
        <v>5278152.7001900002</v>
      </c>
      <c r="AC234" s="18">
        <f>SUM(AC236:AC238)</f>
        <v>43721.600000000006</v>
      </c>
      <c r="AD234" s="18">
        <f>SUM(AD236:AD238)</f>
        <v>222671.08100000001</v>
      </c>
      <c r="AE234" s="18">
        <f>SUM(AE236:AE238)</f>
        <v>445728.69999999995</v>
      </c>
      <c r="AF234" s="18">
        <f>SUM(AF236:AF238)</f>
        <v>278681.7</v>
      </c>
      <c r="AG234" s="18">
        <f>SUM(AG236:AG238)</f>
        <v>655809.61919</v>
      </c>
      <c r="AH234" s="18">
        <f>SUM(AH236:AH238)</f>
        <v>638903.6</v>
      </c>
      <c r="AI234" s="18">
        <f>SUM(AI236:AI238)</f>
        <v>667018.30000000005</v>
      </c>
      <c r="AJ234" s="18">
        <f>SUM(AJ236:AJ238)</f>
        <v>491388.49999999994</v>
      </c>
      <c r="AK234" s="142">
        <f>SUM(AK236:AK238)</f>
        <v>1834229.6</v>
      </c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</row>
    <row r="235" spans="1:48" s="21" customFormat="1" ht="15.75" x14ac:dyDescent="0.25">
      <c r="A235" s="116"/>
      <c r="B235" s="52"/>
      <c r="C235" s="48" t="s">
        <v>1</v>
      </c>
      <c r="D235" s="18">
        <f t="shared" si="249"/>
        <v>0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 t="e">
        <f t="shared" si="289"/>
        <v>#REF!</v>
      </c>
      <c r="Q235" s="18"/>
      <c r="R235" s="18"/>
      <c r="S235" s="18"/>
      <c r="T235" s="18"/>
      <c r="U235" s="18"/>
      <c r="V235" s="18"/>
      <c r="W235" s="18">
        <f t="shared" si="290"/>
        <v>0</v>
      </c>
      <c r="X235" s="18">
        <f t="shared" si="291"/>
        <v>0</v>
      </c>
      <c r="Y235" s="18">
        <f t="shared" si="292"/>
        <v>0</v>
      </c>
      <c r="Z235" s="18" t="e">
        <f>#REF!-N235</f>
        <v>#REF!</v>
      </c>
      <c r="AA235" s="18" t="e">
        <f>#REF!-O235</f>
        <v>#REF!</v>
      </c>
      <c r="AB235" s="18">
        <f>SUM(AC235:AK235)</f>
        <v>0</v>
      </c>
      <c r="AC235" s="18"/>
      <c r="AD235" s="18"/>
      <c r="AE235" s="18"/>
      <c r="AF235" s="18"/>
      <c r="AG235" s="18"/>
      <c r="AH235" s="18"/>
      <c r="AI235" s="18"/>
      <c r="AJ235" s="18"/>
      <c r="AK235" s="142"/>
    </row>
    <row r="236" spans="1:48" s="21" customFormat="1" ht="15.75" x14ac:dyDescent="0.25">
      <c r="A236" s="116"/>
      <c r="B236" s="52"/>
      <c r="C236" s="48" t="s">
        <v>2</v>
      </c>
      <c r="D236" s="18">
        <f t="shared" si="249"/>
        <v>300000</v>
      </c>
      <c r="E236" s="18">
        <f>SUM(E58+E64+E70+E76+E82+E88+E94+E154+E160+E196+E202+E208+E214+E100+E106+E231)</f>
        <v>0</v>
      </c>
      <c r="F236" s="18">
        <f>SUM(F58+F64+F70+F76+F82+F88+F94+F154+F160+F196+F202+F208+F214+F100+F106+F231)</f>
        <v>0</v>
      </c>
      <c r="G236" s="18">
        <f>SUM(G58+G64+G70+G76+G82+G88+G94+G154+G160+G196+G202+G208+G214+G100+G106+G231)</f>
        <v>100000</v>
      </c>
      <c r="H236" s="18">
        <f>SUM(H58+H64+H70+H76+H82+H88+H94+H154+H160+H196+H202+H208+H214+H100+H106+H231+H220)</f>
        <v>0</v>
      </c>
      <c r="I236" s="18">
        <f>SUM(I58+I64+I70+I76+I82+I88+I94+I154+I160+I196+I202+I208+I214+I100+I106+I231+I220)</f>
        <v>0</v>
      </c>
      <c r="J236" s="18">
        <f>SUM(J58+J64+J70+J76+J82+J88+J94+J154+J160+J196+J202+J208+J214+J100+J106+J231+J112+J124+J147+J220+J129+J225)</f>
        <v>200000</v>
      </c>
      <c r="K236" s="18">
        <f>SUM(K58+K64+K70+K76+K82+K88+K94+K154+K160+K196+K202+K208+K214+K100+K106+K231+K112+K124+K147+K220+K129+K225+K141+K135)</f>
        <v>0</v>
      </c>
      <c r="L236" s="18">
        <f>SUM(L58+L64+L70+L76+L82+L88+L94+L154+L160+L196+L202+L208+L214+L100+L106+L231+L112+L124+L147+L220+L129+L225+L141+L135)</f>
        <v>0</v>
      </c>
      <c r="M236" s="18">
        <f>SUM(M58+M64+M70+M76+M82+M88+M94+M154+M160+M196+M202+M208+M214+M100+M106+M231+M112+M124+M147+M220+M129+M225+M141+M135)</f>
        <v>0</v>
      </c>
      <c r="N236" s="18">
        <f>SUM(N58+N64+N70+N76+N82+N88+N94+N154+N160+N196+N202+N208+N214+N100+N106+N231+N112+N124+N147+N220+N129+N225+N141+N135)</f>
        <v>0</v>
      </c>
      <c r="O236" s="18">
        <f>SUM(O58+O64+O70+O76+O82+O88+O94+O154+O160+O196+O202+O208+O214+O100+O106+O231+O112+O124+O147+O220+O129+O225+O141+O135)</f>
        <v>0</v>
      </c>
      <c r="P236" s="18" t="e">
        <f t="shared" si="289"/>
        <v>#REF!</v>
      </c>
      <c r="Q236" s="18">
        <f t="shared" si="216"/>
        <v>0</v>
      </c>
      <c r="R236" s="18">
        <f t="shared" si="217"/>
        <v>0</v>
      </c>
      <c r="S236" s="18">
        <f t="shared" si="218"/>
        <v>0</v>
      </c>
      <c r="T236" s="18">
        <f t="shared" si="219"/>
        <v>0</v>
      </c>
      <c r="U236" s="18">
        <f t="shared" si="220"/>
        <v>0</v>
      </c>
      <c r="V236" s="18">
        <f t="shared" si="221"/>
        <v>0</v>
      </c>
      <c r="W236" s="18">
        <f t="shared" si="290"/>
        <v>0</v>
      </c>
      <c r="X236" s="18">
        <f t="shared" si="291"/>
        <v>0</v>
      </c>
      <c r="Y236" s="18">
        <f t="shared" si="292"/>
        <v>0</v>
      </c>
      <c r="Z236" s="18" t="e">
        <f>#REF!-N236</f>
        <v>#REF!</v>
      </c>
      <c r="AA236" s="18" t="e">
        <f>#REF!-O236</f>
        <v>#REF!</v>
      </c>
      <c r="AB236" s="18">
        <f>SUM(AC236:AK236)</f>
        <v>300000</v>
      </c>
      <c r="AC236" s="18">
        <f>SUM(AC58+AC64+AC70+AC76+AC82+AC88+AC94+AC154+AC160+AC196+AC202+AC208+AC214+AC100+AC106+AC231+AC112)</f>
        <v>0</v>
      </c>
      <c r="AD236" s="18">
        <f>SUM(AD58+AD64+AD70+AD76+AD82+AD88+AD94+AD154+AD160+AD196+AD202+AD208+AD214+AD100+AD106+AD231+AD112)</f>
        <v>0</v>
      </c>
      <c r="AE236" s="18">
        <f>SUM(AE58+AE64+AE70+AE76+AE82+AE88+AE94+AE154+AE160+AE196+AE202+AE208+AE214+AE100+AE106+AE231+AE112)</f>
        <v>100000</v>
      </c>
      <c r="AF236" s="18">
        <f>SUM(AF58+AF64+AF70+AF76+AF82+AF88+AF94+AF154+AF160+AF196+AF202+AF208+AF214+AF100+AF106+AF231+AF112)</f>
        <v>0</v>
      </c>
      <c r="AG236" s="18">
        <f>SUM(AG58+AG64+AG70+AG76+AG82+AG88+AG94+AG154+AG160+AG196+AG202+AG208+AG214+AG100+AG106+AG231+AG112)</f>
        <v>0</v>
      </c>
      <c r="AH236" s="18">
        <f>SUM(AH58+AH64+AH70+AH76+AH82+AH88+AH94+AH154+AH160+AH196+AH202+AH208+AH214+AH100+AH106+AH231+AH112+AH124+AH147+AH220+AH129+AH225)</f>
        <v>200000</v>
      </c>
      <c r="AI236" s="18">
        <f>SUM(AI58+AI64+AI70+AI76+AI82+AI88+AI94+AI154+AI160+AI196+AI202+AI208+AI214+AI100+AI106+AI231+AI112+AI124+AI147+AI220+AI129+AI225+AI141+AI135)</f>
        <v>0</v>
      </c>
      <c r="AJ236" s="18">
        <f>SUM(AJ58+AJ64+AJ70+AJ76+AJ82+AJ88+AJ94+AJ154+AJ160+AJ196+AJ202+AJ208+AJ214+AJ100+AJ106+AJ231+AJ112+AJ124+AJ147+AJ220+AJ129+AJ225+AJ141+AJ135)</f>
        <v>0</v>
      </c>
      <c r="AK236" s="142">
        <f>SUM(AK58+AK64+AK70+AK76+AK82+AK88+AK94+AK154+AK160+AK196+AK202+AK208+AK214+AK100+AK106+AK231+AK112+AK124+AK147+AK220+AK129+AK225+AK141+AK135)</f>
        <v>0</v>
      </c>
    </row>
    <row r="237" spans="1:48" s="21" customFormat="1" ht="15.75" x14ac:dyDescent="0.25">
      <c r="A237" s="116"/>
      <c r="B237" s="52"/>
      <c r="C237" s="48" t="s">
        <v>3</v>
      </c>
      <c r="D237" s="18">
        <f t="shared" si="249"/>
        <v>5716684.4000000004</v>
      </c>
      <c r="E237" s="18">
        <f>SUM(E59+E65+E71+E77+E83+E89+E95+E155+E161+E197+E203+E209+E215+E101+E107+E232)</f>
        <v>34006.300000000003</v>
      </c>
      <c r="F237" s="18">
        <f>SUM(F59+F65+F71+F77+F83+F89+F95+F155+F161+F197+F203+F209+F215+F101+F107+F232)</f>
        <v>221075</v>
      </c>
      <c r="G237" s="18">
        <f>SUM(G59+G65+G71+G77+G83+G89+G95+G155+G161+G197+G203+G209+G215+G101+G107+G232)</f>
        <v>345565.39999999997</v>
      </c>
      <c r="H237" s="18">
        <f>SUM(H59+H65+H71+H77+H83+H89+H95+H155+H161+H197+H203+H209+H215+H101+H107+H232+H221)</f>
        <v>235257.5</v>
      </c>
      <c r="I237" s="18">
        <f>SUM(I59+I65+I71+I77+I83+I89+I95+I155+I161+I197+I203+I209+I215+I101+I107+I232+I113+I221)</f>
        <v>583766.19999999995</v>
      </c>
      <c r="J237" s="18">
        <f>SUM(J59+J65+J71+J77+J83+J89+J95+J155+J161+J197+J203+J209+J215+J101+J107+J232+J113+J125+J148+J221+J130+J226)</f>
        <v>302939.5</v>
      </c>
      <c r="K237" s="18">
        <f>SUM(K59+K65+K71+K77+K83+K89+K95+K155+K161+K197+K203+K209+K215+K101+K107+K232+K113+K125+K148+K221+K130+K226+K142+K136)</f>
        <v>737943.8</v>
      </c>
      <c r="L237" s="18">
        <f>SUM(L59+L65+L71+L77+L83+L89+L95+L155+L161+L197+L203+L209+L215+L101+L107+L232+L113+L125+L148+L221+L130+L226+L142+L136)</f>
        <v>908870.4</v>
      </c>
      <c r="M237" s="18">
        <f>SUM(M59+M65+M71+M77+M83+M89+M95+M155+M161+M197+M203+M209+M215+M101+M107+M232+M113+M125+M148+M221+M130+M226+M142+M136)</f>
        <v>1074670.3999999999</v>
      </c>
      <c r="N237" s="18">
        <f>SUM(N59+N65+N71+N77+N83+N89+N95+N155+N161+N197+N203+N209+N215+N101+N107+N232+N113+N125+N148+N221+N130+N226+N142+N136)</f>
        <v>1270019.5</v>
      </c>
      <c r="O237" s="18">
        <f>SUM(O59+O65+O71+O77+O83+O89+O95+O155+O161+O197+O203+O209+O215+O101+O107+O232+O113+O125+O148+O221+O130+O226+O142+O136)</f>
        <v>2570.4</v>
      </c>
      <c r="P237" s="18" t="e">
        <f t="shared" si="289"/>
        <v>#REF!</v>
      </c>
      <c r="Q237" s="18">
        <f t="shared" si="216"/>
        <v>0</v>
      </c>
      <c r="R237" s="18">
        <f t="shared" si="217"/>
        <v>0</v>
      </c>
      <c r="S237" s="18">
        <f t="shared" si="218"/>
        <v>0</v>
      </c>
      <c r="T237" s="18">
        <f t="shared" si="219"/>
        <v>0</v>
      </c>
      <c r="U237" s="18">
        <f t="shared" si="220"/>
        <v>2.0340000046417117E-2</v>
      </c>
      <c r="V237" s="18">
        <f t="shared" si="221"/>
        <v>0</v>
      </c>
      <c r="W237" s="18">
        <f t="shared" si="290"/>
        <v>-134364.80000000005</v>
      </c>
      <c r="X237" s="18">
        <f t="shared" si="291"/>
        <v>-468319.50000000006</v>
      </c>
      <c r="Y237" s="18">
        <f t="shared" si="292"/>
        <v>759410.34000000008</v>
      </c>
      <c r="Z237" s="18" t="e">
        <f>#REF!-N237</f>
        <v>#REF!</v>
      </c>
      <c r="AA237" s="18" t="e">
        <f>#REF!-O237</f>
        <v>#REF!</v>
      </c>
      <c r="AB237" s="18">
        <f>SUM(AC237:AK237)</f>
        <v>4600820.5603399994</v>
      </c>
      <c r="AC237" s="18">
        <f>SUM(AC59+AC65+AC71+AC77+AC83+AC89+AC95+AC155+AC161+AC197+AC203+AC209+AC215+AC101+AC107+AC232+AC113)</f>
        <v>34006.300000000003</v>
      </c>
      <c r="AD237" s="18">
        <f>SUM(AD59+AD65+AD71+AD77+AD83+AD89+AD95+AD155+AD161+AD197+AD203+AD209+AD215+AD101+AD107+AD232+AD113)</f>
        <v>221075</v>
      </c>
      <c r="AE237" s="18">
        <f>SUM(AE59+AE65+AE71+AE77+AE83+AE89+AE95+AE155+AE161+AE197+AE203+AE209+AE215+AE101+AE107+AE232+AE113)</f>
        <v>345565.39999999997</v>
      </c>
      <c r="AF237" s="18">
        <f>SUM(AF59+AF65+AF71+AF77+AF83+AF89+AF95+AF155+AF161+AF197+AF203+AF209+AF215+AF101+AF107+AF232+AF113+AF221)</f>
        <v>235257.5</v>
      </c>
      <c r="AG237" s="18">
        <f>SUM(AG59+AG65+AG71+AG77+AG83+AG89+AG95+AG155+AG161+AG197+AG203+AG209+AG215+AG101+AG107+AG232+AG113+AG221)</f>
        <v>583766.22034</v>
      </c>
      <c r="AH237" s="18">
        <f>SUM(AH59+AH65+AH71+AH77+AH83+AH89+AH95+AH155+AH161+AH197+AH203+AH209+AH215+AH101+AH107+AH232+AH113+AH125+AH148+AH221+AH130+AH226)</f>
        <v>302939.5</v>
      </c>
      <c r="AI237" s="18">
        <f>SUM(AI59+AI65+AI71+AI77+AI83+AI89+AI95+AI155+AI161+AI197+AI203+AI209+AI215+AI101+AI107+AI232+AI113+AI125+AI148+AI221+AI130+AI226+AI142+AI136)</f>
        <v>603579</v>
      </c>
      <c r="AJ237" s="18">
        <f>SUM(AJ59+AJ65+AJ71+AJ77+AJ83+AJ89+AJ95+AJ155+AJ161+AJ197+AJ203+AJ209+AJ215+AJ101+AJ107+AJ232+AJ113+AJ125+AJ148+AJ221+AJ130+AJ226+AJ142+AJ136)</f>
        <v>440550.89999999997</v>
      </c>
      <c r="AK237" s="142">
        <f>SUM(AK59+AK65+AK71+AK77+AK83+AK89+AK95+AK155+AK161+AK197+AK203+AK209+AK215+AK101+AK107+AK232+AK113+AK125+AK148+AK221+AK130+AK226+AK142+AK136)</f>
        <v>1834080.74</v>
      </c>
      <c r="AL237" s="22"/>
      <c r="AM237" s="22"/>
      <c r="AN237" s="22"/>
      <c r="AO237" s="22"/>
      <c r="AP237" s="22"/>
      <c r="AQ237" s="22"/>
      <c r="AR237" s="22"/>
      <c r="AS237" s="22"/>
    </row>
    <row r="238" spans="1:48" s="21" customFormat="1" ht="15.75" x14ac:dyDescent="0.25">
      <c r="A238" s="116"/>
      <c r="B238" s="52"/>
      <c r="C238" s="48" t="s">
        <v>4</v>
      </c>
      <c r="D238" s="18">
        <f t="shared" si="249"/>
        <v>442136.2809999999</v>
      </c>
      <c r="E238" s="18">
        <f>SUM(E60+E66+E72+E78+E84+E90+E96+E156+E162+E198+E204+E210+E216+E102+E108+E233)</f>
        <v>9715.2999999999993</v>
      </c>
      <c r="F238" s="18">
        <f>SUM(F60+F66+F72+F78+F84+F90+F96+F156+F162+F198+F204+F210+F216+F102+F108+F233)</f>
        <v>1596.0809999999999</v>
      </c>
      <c r="G238" s="18">
        <f>SUM(G60+G66+G72+G78+G84+G90+G96+G156+G162+G198+G204+G210+G216+G102+G108+G233)</f>
        <v>163.30000000000001</v>
      </c>
      <c r="H238" s="18">
        <f>SUM(H60+H66+H72+H78+H84+H90+H96+H156+H162+H198+H204+H210+H216+H102+H108+H233+H222)</f>
        <v>43424.2</v>
      </c>
      <c r="I238" s="18">
        <f>SUM(I60+I66+I72+I78+I84+I90+I96+I156+I162+I198+I204+I210+I216+I102+I108+I233+I114+I222)</f>
        <v>72043.399999999994</v>
      </c>
      <c r="J238" s="18">
        <f>SUM(J60+J66+J72+J78+J84+J90+J96+J156+J162+J198+J204+J210+J216+J102+J108+J233+J114+J126+J149+J222+J131+J227)</f>
        <v>135964.09999999998</v>
      </c>
      <c r="K238" s="18">
        <f>SUM(K60+K66+K72+K78+K84+K90+K96+K156+K162+K198+K204+K210+K216+K102+K108+K233+K114+K126+K149+K222+K131+K227+K143+K137)</f>
        <v>90800.7</v>
      </c>
      <c r="L238" s="18">
        <f>SUM(L60+L66+L72+L78+L84+L90+L96+L156+L162+L198+L204+L210+L216+L102+L108+L233+L114+L126+L149+L222+L131+L227+L143+L137)</f>
        <v>88032.3</v>
      </c>
      <c r="M238" s="18">
        <f>SUM(M60+M66+M72+M78+M84+M90+M96+M156+M162+M198+M204+M210+M216+M102+M108+M233+M114+M126+M149+M222+M131+M227+M143+M137)</f>
        <v>132.30000000000001</v>
      </c>
      <c r="N238" s="18">
        <f>SUM(N60+N66+N72+N78+N84+N90+N96+N156+N162+N198+N204+N210+N216+N102+N108+N233+N114+N126+N149+N222+N131+N227+N143+N137)</f>
        <v>132.30000000000001</v>
      </c>
      <c r="O238" s="18">
        <f>SUM(O60+O66+O72+O78+O84+O90+O96+O156+O162+O198+O204+O210+O216+O102+O108+O233+O114+O126+O149+O222+O131+O227+O143+O137)</f>
        <v>132.30000000000001</v>
      </c>
      <c r="P238" s="18" t="e">
        <f t="shared" si="289"/>
        <v>#REF!</v>
      </c>
      <c r="Q238" s="18">
        <f t="shared" si="216"/>
        <v>0</v>
      </c>
      <c r="R238" s="18">
        <f t="shared" si="217"/>
        <v>0</v>
      </c>
      <c r="S238" s="18">
        <f t="shared" si="218"/>
        <v>0</v>
      </c>
      <c r="T238" s="18">
        <f t="shared" si="219"/>
        <v>0</v>
      </c>
      <c r="U238" s="18">
        <f t="shared" si="220"/>
        <v>-1.1499999964144081E-3</v>
      </c>
      <c r="V238" s="18">
        <f t="shared" si="221"/>
        <v>0</v>
      </c>
      <c r="W238" s="18">
        <f t="shared" si="290"/>
        <v>-27361.399999999994</v>
      </c>
      <c r="X238" s="18">
        <f t="shared" si="291"/>
        <v>-37194.700000000004</v>
      </c>
      <c r="Y238" s="18">
        <f t="shared" si="292"/>
        <v>16.560000000000116</v>
      </c>
      <c r="Z238" s="18" t="e">
        <f>#REF!-N238</f>
        <v>#REF!</v>
      </c>
      <c r="AA238" s="18" t="e">
        <f>#REF!-O238</f>
        <v>#REF!</v>
      </c>
      <c r="AB238" s="18">
        <f>SUM(AC238:AK238)</f>
        <v>377332.13984999992</v>
      </c>
      <c r="AC238" s="18">
        <f>SUM(AC60+AC66+AC72+AC78+AC84+AC90+AC96+AC156+AC162+AC198+AC204+AC210+AC216+AC102+AC108+AC233+AC114)</f>
        <v>9715.2999999999993</v>
      </c>
      <c r="AD238" s="18">
        <f>SUM(AD60+AD66+AD72+AD78+AD84+AD90+AD96+AD156+AD162+AD198+AD204+AD210+AD216+AD102+AD108+AD233+AD114)</f>
        <v>1596.0809999999999</v>
      </c>
      <c r="AE238" s="18">
        <f>SUM(AE60+AE66+AE72+AE78+AE84+AE90+AE96+AE156+AE162+AE198+AE204+AE210+AE216+AE102+AE108+AE233+AE114)</f>
        <v>163.30000000000001</v>
      </c>
      <c r="AF238" s="18">
        <f>SUM(AF60+AF66+AF72+AF78+AF84+AF90+AF96+AF156+AF162+AF198+AF204+AF210+AF216+AF102+AF108+AF233+AF114+AF222)</f>
        <v>43424.2</v>
      </c>
      <c r="AG238" s="18">
        <f>SUM(AG60+AG66+AG72+AG78+AG84+AG90+AG96+AG156+AG162+AG198+AG204+AG210+AG216+AG102+AG108+AG233+AG114+AG222)</f>
        <v>72043.398849999998</v>
      </c>
      <c r="AH238" s="18">
        <f>SUM(AH60+AH66+AH72+AH78+AH84+AH90+AH96+AH156+AH162+AH198+AH204+AH210+AH216+AH102+AH108+AH233+AH114+AH126+AH149+AH222+AH131+AH227)</f>
        <v>135964.09999999998</v>
      </c>
      <c r="AI238" s="18">
        <f>SUM(AI60+AI66+AI72+AI78+AI84+AI90+AI96+AI156+AI162+AI198+AI204+AI210+AI216+AI102+AI108+AI233+AI114+AI126+AI149+AI222+AI131+AI227+AI143+AI137)</f>
        <v>63439.3</v>
      </c>
      <c r="AJ238" s="18">
        <f>SUM(AJ60+AJ66+AJ72+AJ78+AJ84+AJ90+AJ96+AJ156+AJ162+AJ198+AJ204+AJ210+AJ216+AJ102+AJ108+AJ233+AJ114+AJ126+AJ149+AJ222+AJ131+AJ227+AJ143+AJ137)</f>
        <v>50837.599999999999</v>
      </c>
      <c r="AK238" s="142">
        <f>SUM(AK60+AK66+AK72+AK78+AK84+AK90+AK96+AK156+AK162+AK198+AK204+AK210+AK216+AK102+AK108+AK233+AK114+AK126+AK149+AK222+AK131+AK227+AK143+AK137)</f>
        <v>148.86000000000013</v>
      </c>
    </row>
    <row r="239" spans="1:48" s="24" customFormat="1" ht="15.75" x14ac:dyDescent="0.25">
      <c r="A239" s="158" t="s">
        <v>65</v>
      </c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60"/>
    </row>
    <row r="240" spans="1:48" s="24" customFormat="1" ht="15.75" outlineLevel="1" x14ac:dyDescent="0.25">
      <c r="A240" s="108" t="s">
        <v>61</v>
      </c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109"/>
    </row>
    <row r="241" spans="1:37" s="24" customFormat="1" ht="15.75" hidden="1" outlineLevel="1" x14ac:dyDescent="0.25">
      <c r="A241" s="108" t="s">
        <v>62</v>
      </c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109"/>
    </row>
    <row r="242" spans="1:37" s="24" customFormat="1" ht="15.75" hidden="1" customHeight="1" outlineLevel="1" x14ac:dyDescent="0.25">
      <c r="A242" s="113" t="s">
        <v>120</v>
      </c>
      <c r="B242" s="54" t="s">
        <v>168</v>
      </c>
      <c r="C242" s="47" t="s">
        <v>0</v>
      </c>
      <c r="D242" s="18">
        <f>SUM(E242:O242)</f>
        <v>406993.5</v>
      </c>
      <c r="E242" s="23">
        <f t="shared" ref="E242:O242" si="325">SUM(E244:E247)</f>
        <v>0</v>
      </c>
      <c r="F242" s="23">
        <f t="shared" si="325"/>
        <v>0</v>
      </c>
      <c r="G242" s="23">
        <f t="shared" si="325"/>
        <v>0</v>
      </c>
      <c r="H242" s="23">
        <f t="shared" si="325"/>
        <v>0</v>
      </c>
      <c r="I242" s="23">
        <f t="shared" si="325"/>
        <v>0</v>
      </c>
      <c r="J242" s="23">
        <f t="shared" si="325"/>
        <v>0</v>
      </c>
      <c r="K242" s="23">
        <f t="shared" si="325"/>
        <v>0</v>
      </c>
      <c r="L242" s="23">
        <f t="shared" si="325"/>
        <v>0</v>
      </c>
      <c r="M242" s="23">
        <f t="shared" si="325"/>
        <v>406993.5</v>
      </c>
      <c r="N242" s="23">
        <f t="shared" si="325"/>
        <v>0</v>
      </c>
      <c r="O242" s="23">
        <f t="shared" si="325"/>
        <v>0</v>
      </c>
      <c r="P242" s="18" t="e">
        <f t="shared" ref="P242:P300" si="326">SUM(Q242:AA242)</f>
        <v>#REF!</v>
      </c>
      <c r="Q242" s="23">
        <f t="shared" ref="Q242:W242" si="327">AC242-E242</f>
        <v>0</v>
      </c>
      <c r="R242" s="23">
        <f t="shared" si="327"/>
        <v>0</v>
      </c>
      <c r="S242" s="23">
        <f t="shared" si="327"/>
        <v>0</v>
      </c>
      <c r="T242" s="23">
        <f t="shared" si="327"/>
        <v>0</v>
      </c>
      <c r="U242" s="23">
        <f t="shared" si="327"/>
        <v>0</v>
      </c>
      <c r="V242" s="23">
        <f t="shared" si="327"/>
        <v>0</v>
      </c>
      <c r="W242" s="23">
        <f t="shared" si="327"/>
        <v>0</v>
      </c>
      <c r="X242" s="23">
        <f t="shared" ref="X242" si="328">AJ242-L242</f>
        <v>0</v>
      </c>
      <c r="Y242" s="23">
        <f t="shared" ref="Y242" si="329">AK242-M242</f>
        <v>-406993.5</v>
      </c>
      <c r="Z242" s="23" t="e">
        <f>#REF!-N242</f>
        <v>#REF!</v>
      </c>
      <c r="AA242" s="23" t="e">
        <f>#REF!-O242</f>
        <v>#REF!</v>
      </c>
      <c r="AB242" s="18">
        <f>SUM(AC242:AK242)</f>
        <v>0</v>
      </c>
      <c r="AC242" s="23">
        <f t="shared" ref="AC242:AI242" si="330">SUM(AC244:AC247)</f>
        <v>0</v>
      </c>
      <c r="AD242" s="23">
        <f t="shared" si="330"/>
        <v>0</v>
      </c>
      <c r="AE242" s="23">
        <f t="shared" si="330"/>
        <v>0</v>
      </c>
      <c r="AF242" s="23">
        <f t="shared" si="330"/>
        <v>0</v>
      </c>
      <c r="AG242" s="23">
        <f t="shared" si="330"/>
        <v>0</v>
      </c>
      <c r="AH242" s="23">
        <f t="shared" si="330"/>
        <v>0</v>
      </c>
      <c r="AI242" s="23">
        <f t="shared" si="330"/>
        <v>0</v>
      </c>
      <c r="AJ242" s="23">
        <f t="shared" ref="AJ242:AK242" si="331">SUM(AJ244:AJ247)</f>
        <v>0</v>
      </c>
      <c r="AK242" s="141">
        <f t="shared" si="331"/>
        <v>0</v>
      </c>
    </row>
    <row r="243" spans="1:37" s="24" customFormat="1" ht="15.75" hidden="1" customHeight="1" outlineLevel="1" x14ac:dyDescent="0.25">
      <c r="A243" s="113"/>
      <c r="B243" s="54"/>
      <c r="C243" s="47" t="s">
        <v>1</v>
      </c>
      <c r="D243" s="18">
        <f t="shared" ref="D243:D306" si="332">SUM(E243:O243)</f>
        <v>0</v>
      </c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18" t="e">
        <f t="shared" si="326"/>
        <v>#REF!</v>
      </c>
      <c r="Q243" s="23"/>
      <c r="R243" s="23"/>
      <c r="S243" s="23"/>
      <c r="T243" s="23"/>
      <c r="U243" s="23"/>
      <c r="V243" s="23"/>
      <c r="W243" s="23">
        <f t="shared" ref="W243:W301" si="333">AI243-K243</f>
        <v>0</v>
      </c>
      <c r="X243" s="23">
        <f t="shared" ref="X243:X301" si="334">AJ243-L243</f>
        <v>0</v>
      </c>
      <c r="Y243" s="23">
        <f t="shared" ref="Y243:Y301" si="335">AK243-M243</f>
        <v>0</v>
      </c>
      <c r="Z243" s="23" t="e">
        <f>#REF!-N243</f>
        <v>#REF!</v>
      </c>
      <c r="AA243" s="23" t="e">
        <f>#REF!-O243</f>
        <v>#REF!</v>
      </c>
      <c r="AB243" s="18">
        <f>SUM(AC243:AK243)</f>
        <v>0</v>
      </c>
      <c r="AC243" s="23"/>
      <c r="AD243" s="23"/>
      <c r="AE243" s="23"/>
      <c r="AF243" s="23"/>
      <c r="AG243" s="23"/>
      <c r="AH243" s="23"/>
      <c r="AI243" s="23"/>
      <c r="AJ243" s="23"/>
      <c r="AK243" s="141"/>
    </row>
    <row r="244" spans="1:37" s="24" customFormat="1" ht="15.75" hidden="1" customHeight="1" outlineLevel="1" x14ac:dyDescent="0.25">
      <c r="A244" s="113"/>
      <c r="B244" s="54"/>
      <c r="C244" s="47" t="s">
        <v>2</v>
      </c>
      <c r="D244" s="18">
        <f t="shared" si="332"/>
        <v>406993.5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406993.5</v>
      </c>
      <c r="N244" s="23">
        <v>0</v>
      </c>
      <c r="O244" s="23">
        <v>0</v>
      </c>
      <c r="P244" s="18" t="e">
        <f t="shared" si="326"/>
        <v>#REF!</v>
      </c>
      <c r="Q244" s="23">
        <f t="shared" ref="Q244:Q301" si="336">AC244-E244</f>
        <v>0</v>
      </c>
      <c r="R244" s="23">
        <f t="shared" ref="R244:R301" si="337">AD244-F244</f>
        <v>0</v>
      </c>
      <c r="S244" s="23">
        <f t="shared" ref="S244:S301" si="338">AE244-G244</f>
        <v>0</v>
      </c>
      <c r="T244" s="23">
        <f t="shared" ref="T244:T301" si="339">AF244-H244</f>
        <v>0</v>
      </c>
      <c r="U244" s="23">
        <f t="shared" ref="U244:U301" si="340">AG244-I244</f>
        <v>0</v>
      </c>
      <c r="V244" s="23">
        <f t="shared" ref="V244:V301" si="341">AH244-J244</f>
        <v>0</v>
      </c>
      <c r="W244" s="23">
        <f t="shared" si="333"/>
        <v>0</v>
      </c>
      <c r="X244" s="23">
        <f t="shared" si="334"/>
        <v>0</v>
      </c>
      <c r="Y244" s="23">
        <f t="shared" si="335"/>
        <v>-406993.5</v>
      </c>
      <c r="Z244" s="23" t="e">
        <f>#REF!-N244</f>
        <v>#REF!</v>
      </c>
      <c r="AA244" s="23" t="e">
        <f>#REF!-O244</f>
        <v>#REF!</v>
      </c>
      <c r="AB244" s="18">
        <f>SUM(AC244:AK244)</f>
        <v>0</v>
      </c>
      <c r="AC244" s="23">
        <v>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  <c r="AJ244" s="23">
        <v>0</v>
      </c>
      <c r="AK244" s="141">
        <v>0</v>
      </c>
    </row>
    <row r="245" spans="1:37" s="24" customFormat="1" ht="15.75" hidden="1" customHeight="1" outlineLevel="1" x14ac:dyDescent="0.25">
      <c r="A245" s="113"/>
      <c r="B245" s="54"/>
      <c r="C245" s="47" t="s">
        <v>3</v>
      </c>
      <c r="D245" s="18">
        <f t="shared" si="332"/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18" t="e">
        <f t="shared" si="326"/>
        <v>#REF!</v>
      </c>
      <c r="Q245" s="23">
        <f t="shared" si="336"/>
        <v>0</v>
      </c>
      <c r="R245" s="23">
        <f t="shared" si="337"/>
        <v>0</v>
      </c>
      <c r="S245" s="23">
        <f t="shared" si="338"/>
        <v>0</v>
      </c>
      <c r="T245" s="23">
        <f t="shared" si="339"/>
        <v>0</v>
      </c>
      <c r="U245" s="23">
        <f t="shared" si="340"/>
        <v>0</v>
      </c>
      <c r="V245" s="23">
        <f t="shared" si="341"/>
        <v>0</v>
      </c>
      <c r="W245" s="23">
        <f t="shared" si="333"/>
        <v>0</v>
      </c>
      <c r="X245" s="23">
        <f t="shared" si="334"/>
        <v>0</v>
      </c>
      <c r="Y245" s="23">
        <f t="shared" si="335"/>
        <v>0</v>
      </c>
      <c r="Z245" s="23" t="e">
        <f>#REF!-N245</f>
        <v>#REF!</v>
      </c>
      <c r="AA245" s="23" t="e">
        <f>#REF!-O245</f>
        <v>#REF!</v>
      </c>
      <c r="AB245" s="18">
        <f>SUM(AC245:AK245)</f>
        <v>0</v>
      </c>
      <c r="AC245" s="23">
        <v>0</v>
      </c>
      <c r="AD245" s="23">
        <v>0</v>
      </c>
      <c r="AE245" s="23">
        <v>0</v>
      </c>
      <c r="AF245" s="23">
        <v>0</v>
      </c>
      <c r="AG245" s="23">
        <v>0</v>
      </c>
      <c r="AH245" s="23">
        <v>0</v>
      </c>
      <c r="AI245" s="23">
        <v>0</v>
      </c>
      <c r="AJ245" s="23">
        <v>0</v>
      </c>
      <c r="AK245" s="141">
        <v>0</v>
      </c>
    </row>
    <row r="246" spans="1:37" s="24" customFormat="1" ht="15.75" hidden="1" customHeight="1" outlineLevel="1" x14ac:dyDescent="0.25">
      <c r="A246" s="113"/>
      <c r="B246" s="54"/>
      <c r="C246" s="47" t="s">
        <v>4</v>
      </c>
      <c r="D246" s="18">
        <f t="shared" si="332"/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18" t="e">
        <f t="shared" si="326"/>
        <v>#REF!</v>
      </c>
      <c r="Q246" s="23">
        <f t="shared" si="336"/>
        <v>0</v>
      </c>
      <c r="R246" s="23">
        <f t="shared" si="337"/>
        <v>0</v>
      </c>
      <c r="S246" s="23">
        <f t="shared" si="338"/>
        <v>0</v>
      </c>
      <c r="T246" s="23">
        <f t="shared" si="339"/>
        <v>0</v>
      </c>
      <c r="U246" s="23">
        <f t="shared" si="340"/>
        <v>0</v>
      </c>
      <c r="V246" s="23">
        <f t="shared" si="341"/>
        <v>0</v>
      </c>
      <c r="W246" s="23">
        <f t="shared" si="333"/>
        <v>0</v>
      </c>
      <c r="X246" s="23">
        <f t="shared" si="334"/>
        <v>0</v>
      </c>
      <c r="Y246" s="23">
        <f t="shared" si="335"/>
        <v>0</v>
      </c>
      <c r="Z246" s="23" t="e">
        <f>#REF!-N246</f>
        <v>#REF!</v>
      </c>
      <c r="AA246" s="23" t="e">
        <f>#REF!-O246</f>
        <v>#REF!</v>
      </c>
      <c r="AB246" s="18">
        <f>SUM(AC246:AK246)</f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3">
        <v>0</v>
      </c>
      <c r="AK246" s="141">
        <v>0</v>
      </c>
    </row>
    <row r="247" spans="1:37" s="24" customFormat="1" ht="15.75" hidden="1" customHeight="1" outlineLevel="1" x14ac:dyDescent="0.25">
      <c r="A247" s="113"/>
      <c r="B247" s="54"/>
      <c r="C247" s="47" t="s">
        <v>5</v>
      </c>
      <c r="D247" s="18">
        <f t="shared" si="332"/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18" t="e">
        <f t="shared" si="326"/>
        <v>#REF!</v>
      </c>
      <c r="Q247" s="23">
        <f t="shared" si="336"/>
        <v>0</v>
      </c>
      <c r="R247" s="23">
        <f t="shared" si="337"/>
        <v>0</v>
      </c>
      <c r="S247" s="23">
        <f t="shared" si="338"/>
        <v>0</v>
      </c>
      <c r="T247" s="23">
        <f t="shared" si="339"/>
        <v>0</v>
      </c>
      <c r="U247" s="23">
        <f t="shared" si="340"/>
        <v>0</v>
      </c>
      <c r="V247" s="23">
        <f t="shared" si="341"/>
        <v>0</v>
      </c>
      <c r="W247" s="23">
        <f t="shared" si="333"/>
        <v>0</v>
      </c>
      <c r="X247" s="23">
        <f t="shared" si="334"/>
        <v>0</v>
      </c>
      <c r="Y247" s="23">
        <f t="shared" si="335"/>
        <v>0</v>
      </c>
      <c r="Z247" s="23" t="e">
        <f>#REF!-N247</f>
        <v>#REF!</v>
      </c>
      <c r="AA247" s="23" t="e">
        <f>#REF!-O247</f>
        <v>#REF!</v>
      </c>
      <c r="AB247" s="18">
        <f>SUM(AC247:AK247)</f>
        <v>0</v>
      </c>
      <c r="AC247" s="23">
        <v>0</v>
      </c>
      <c r="AD247" s="23">
        <v>0</v>
      </c>
      <c r="AE247" s="23">
        <v>0</v>
      </c>
      <c r="AF247" s="23">
        <v>0</v>
      </c>
      <c r="AG247" s="23">
        <v>0</v>
      </c>
      <c r="AH247" s="23">
        <v>0</v>
      </c>
      <c r="AI247" s="23">
        <v>0</v>
      </c>
      <c r="AJ247" s="23">
        <v>0</v>
      </c>
      <c r="AK247" s="141">
        <v>0</v>
      </c>
    </row>
    <row r="248" spans="1:37" s="24" customFormat="1" ht="15.75" hidden="1" customHeight="1" outlineLevel="1" x14ac:dyDescent="0.25">
      <c r="A248" s="110" t="s">
        <v>195</v>
      </c>
      <c r="B248" s="61" t="s">
        <v>111</v>
      </c>
      <c r="C248" s="47" t="s">
        <v>0</v>
      </c>
      <c r="D248" s="18">
        <f t="shared" si="332"/>
        <v>154943.6</v>
      </c>
      <c r="E248" s="23">
        <f t="shared" ref="E248:O248" si="342">SUM(E250:E253)</f>
        <v>154943.6</v>
      </c>
      <c r="F248" s="23">
        <f t="shared" si="342"/>
        <v>0</v>
      </c>
      <c r="G248" s="23">
        <f t="shared" si="342"/>
        <v>0</v>
      </c>
      <c r="H248" s="23">
        <f t="shared" si="342"/>
        <v>0</v>
      </c>
      <c r="I248" s="23">
        <f t="shared" si="342"/>
        <v>0</v>
      </c>
      <c r="J248" s="23">
        <f t="shared" si="342"/>
        <v>0</v>
      </c>
      <c r="K248" s="23">
        <f t="shared" si="342"/>
        <v>0</v>
      </c>
      <c r="L248" s="23">
        <f t="shared" si="342"/>
        <v>0</v>
      </c>
      <c r="M248" s="23">
        <f t="shared" si="342"/>
        <v>0</v>
      </c>
      <c r="N248" s="23">
        <f t="shared" si="342"/>
        <v>0</v>
      </c>
      <c r="O248" s="23">
        <f t="shared" si="342"/>
        <v>0</v>
      </c>
      <c r="P248" s="18" t="e">
        <f t="shared" si="326"/>
        <v>#REF!</v>
      </c>
      <c r="Q248" s="23">
        <f t="shared" si="336"/>
        <v>0</v>
      </c>
      <c r="R248" s="23">
        <f t="shared" si="337"/>
        <v>0</v>
      </c>
      <c r="S248" s="23">
        <f t="shared" si="338"/>
        <v>0</v>
      </c>
      <c r="T248" s="23">
        <f t="shared" si="339"/>
        <v>0</v>
      </c>
      <c r="U248" s="23">
        <f t="shared" si="340"/>
        <v>0</v>
      </c>
      <c r="V248" s="23">
        <f t="shared" si="341"/>
        <v>0</v>
      </c>
      <c r="W248" s="23">
        <f t="shared" si="333"/>
        <v>0</v>
      </c>
      <c r="X248" s="23">
        <f t="shared" si="334"/>
        <v>0</v>
      </c>
      <c r="Y248" s="23">
        <f t="shared" si="335"/>
        <v>0</v>
      </c>
      <c r="Z248" s="23" t="e">
        <f>#REF!-N248</f>
        <v>#REF!</v>
      </c>
      <c r="AA248" s="23" t="e">
        <f>#REF!-O248</f>
        <v>#REF!</v>
      </c>
      <c r="AB248" s="18">
        <f>SUM(AC248:AK248)</f>
        <v>154943.6</v>
      </c>
      <c r="AC248" s="23">
        <f t="shared" ref="AC248:AI248" si="343">SUM(AC250:AC253)</f>
        <v>154943.6</v>
      </c>
      <c r="AD248" s="23">
        <f t="shared" si="343"/>
        <v>0</v>
      </c>
      <c r="AE248" s="23">
        <f t="shared" si="343"/>
        <v>0</v>
      </c>
      <c r="AF248" s="23">
        <f t="shared" si="343"/>
        <v>0</v>
      </c>
      <c r="AG248" s="23">
        <f t="shared" si="343"/>
        <v>0</v>
      </c>
      <c r="AH248" s="23">
        <f t="shared" si="343"/>
        <v>0</v>
      </c>
      <c r="AI248" s="23">
        <f t="shared" si="343"/>
        <v>0</v>
      </c>
      <c r="AJ248" s="23">
        <f t="shared" ref="AJ248:AK248" si="344">SUM(AJ250:AJ253)</f>
        <v>0</v>
      </c>
      <c r="AK248" s="141">
        <f t="shared" si="344"/>
        <v>0</v>
      </c>
    </row>
    <row r="249" spans="1:37" s="24" customFormat="1" ht="15.75" hidden="1" customHeight="1" outlineLevel="1" x14ac:dyDescent="0.25">
      <c r="A249" s="111"/>
      <c r="B249" s="62"/>
      <c r="C249" s="47" t="s">
        <v>1</v>
      </c>
      <c r="D249" s="18">
        <f t="shared" si="332"/>
        <v>0</v>
      </c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18" t="e">
        <f t="shared" si="326"/>
        <v>#REF!</v>
      </c>
      <c r="Q249" s="23"/>
      <c r="R249" s="23"/>
      <c r="S249" s="23"/>
      <c r="T249" s="23"/>
      <c r="U249" s="23"/>
      <c r="V249" s="23"/>
      <c r="W249" s="23">
        <f t="shared" si="333"/>
        <v>0</v>
      </c>
      <c r="X249" s="23">
        <f t="shared" si="334"/>
        <v>0</v>
      </c>
      <c r="Y249" s="23">
        <f t="shared" si="335"/>
        <v>0</v>
      </c>
      <c r="Z249" s="23" t="e">
        <f>#REF!-N249</f>
        <v>#REF!</v>
      </c>
      <c r="AA249" s="23" t="e">
        <f>#REF!-O249</f>
        <v>#REF!</v>
      </c>
      <c r="AB249" s="18">
        <f>SUM(AC249:AK249)</f>
        <v>0</v>
      </c>
      <c r="AC249" s="23"/>
      <c r="AD249" s="23"/>
      <c r="AE249" s="23"/>
      <c r="AF249" s="23"/>
      <c r="AG249" s="23"/>
      <c r="AH249" s="23"/>
      <c r="AI249" s="23"/>
      <c r="AJ249" s="23"/>
      <c r="AK249" s="141"/>
    </row>
    <row r="250" spans="1:37" s="24" customFormat="1" ht="15.75" hidden="1" customHeight="1" outlineLevel="1" x14ac:dyDescent="0.25">
      <c r="A250" s="111"/>
      <c r="B250" s="62"/>
      <c r="C250" s="47" t="s">
        <v>2</v>
      </c>
      <c r="D250" s="18">
        <f t="shared" si="332"/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18" t="e">
        <f t="shared" si="326"/>
        <v>#REF!</v>
      </c>
      <c r="Q250" s="23">
        <f t="shared" si="336"/>
        <v>0</v>
      </c>
      <c r="R250" s="23">
        <f t="shared" si="337"/>
        <v>0</v>
      </c>
      <c r="S250" s="23">
        <f t="shared" si="338"/>
        <v>0</v>
      </c>
      <c r="T250" s="23">
        <f t="shared" si="339"/>
        <v>0</v>
      </c>
      <c r="U250" s="23">
        <f t="shared" si="340"/>
        <v>0</v>
      </c>
      <c r="V250" s="23">
        <f t="shared" si="341"/>
        <v>0</v>
      </c>
      <c r="W250" s="23">
        <f t="shared" si="333"/>
        <v>0</v>
      </c>
      <c r="X250" s="23">
        <f t="shared" si="334"/>
        <v>0</v>
      </c>
      <c r="Y250" s="23">
        <f t="shared" si="335"/>
        <v>0</v>
      </c>
      <c r="Z250" s="23" t="e">
        <f>#REF!-N250</f>
        <v>#REF!</v>
      </c>
      <c r="AA250" s="23" t="e">
        <f>#REF!-O250</f>
        <v>#REF!</v>
      </c>
      <c r="AB250" s="18">
        <f>SUM(AC250:AK250)</f>
        <v>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  <c r="AJ250" s="23">
        <v>0</v>
      </c>
      <c r="AK250" s="141">
        <v>0</v>
      </c>
    </row>
    <row r="251" spans="1:37" s="24" customFormat="1" ht="15.75" hidden="1" customHeight="1" outlineLevel="1" x14ac:dyDescent="0.25">
      <c r="A251" s="111"/>
      <c r="B251" s="62"/>
      <c r="C251" s="47" t="s">
        <v>3</v>
      </c>
      <c r="D251" s="18">
        <f t="shared" si="332"/>
        <v>154943.6</v>
      </c>
      <c r="E251" s="23">
        <v>154943.6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18" t="e">
        <f t="shared" si="326"/>
        <v>#REF!</v>
      </c>
      <c r="Q251" s="23">
        <f t="shared" si="336"/>
        <v>0</v>
      </c>
      <c r="R251" s="23">
        <f t="shared" si="337"/>
        <v>0</v>
      </c>
      <c r="S251" s="23">
        <f t="shared" si="338"/>
        <v>0</v>
      </c>
      <c r="T251" s="23">
        <f t="shared" si="339"/>
        <v>0</v>
      </c>
      <c r="U251" s="23">
        <f t="shared" si="340"/>
        <v>0</v>
      </c>
      <c r="V251" s="23">
        <f t="shared" si="341"/>
        <v>0</v>
      </c>
      <c r="W251" s="23">
        <f t="shared" si="333"/>
        <v>0</v>
      </c>
      <c r="X251" s="23">
        <f t="shared" si="334"/>
        <v>0</v>
      </c>
      <c r="Y251" s="23">
        <f t="shared" si="335"/>
        <v>0</v>
      </c>
      <c r="Z251" s="23" t="e">
        <f>#REF!-N251</f>
        <v>#REF!</v>
      </c>
      <c r="AA251" s="23" t="e">
        <f>#REF!-O251</f>
        <v>#REF!</v>
      </c>
      <c r="AB251" s="18">
        <f>SUM(AC251:AK251)</f>
        <v>154943.6</v>
      </c>
      <c r="AC251" s="23">
        <v>154943.6</v>
      </c>
      <c r="AD251" s="23">
        <v>0</v>
      </c>
      <c r="AE251" s="23">
        <v>0</v>
      </c>
      <c r="AF251" s="23">
        <v>0</v>
      </c>
      <c r="AG251" s="23">
        <v>0</v>
      </c>
      <c r="AH251" s="23">
        <v>0</v>
      </c>
      <c r="AI251" s="23">
        <v>0</v>
      </c>
      <c r="AJ251" s="23">
        <v>0</v>
      </c>
      <c r="AK251" s="141">
        <v>0</v>
      </c>
    </row>
    <row r="252" spans="1:37" s="24" customFormat="1" ht="15.75" hidden="1" customHeight="1" outlineLevel="1" x14ac:dyDescent="0.25">
      <c r="A252" s="111"/>
      <c r="B252" s="62"/>
      <c r="C252" s="47" t="s">
        <v>4</v>
      </c>
      <c r="D252" s="18">
        <f t="shared" si="332"/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18" t="e">
        <f t="shared" si="326"/>
        <v>#REF!</v>
      </c>
      <c r="Q252" s="23">
        <f t="shared" si="336"/>
        <v>0</v>
      </c>
      <c r="R252" s="23">
        <f t="shared" si="337"/>
        <v>0</v>
      </c>
      <c r="S252" s="23">
        <f t="shared" si="338"/>
        <v>0</v>
      </c>
      <c r="T252" s="23">
        <f t="shared" si="339"/>
        <v>0</v>
      </c>
      <c r="U252" s="23">
        <f t="shared" si="340"/>
        <v>0</v>
      </c>
      <c r="V252" s="23">
        <f t="shared" si="341"/>
        <v>0</v>
      </c>
      <c r="W252" s="23">
        <f t="shared" si="333"/>
        <v>0</v>
      </c>
      <c r="X252" s="23">
        <f t="shared" si="334"/>
        <v>0</v>
      </c>
      <c r="Y252" s="23">
        <f t="shared" si="335"/>
        <v>0</v>
      </c>
      <c r="Z252" s="23" t="e">
        <f>#REF!-N252</f>
        <v>#REF!</v>
      </c>
      <c r="AA252" s="23" t="e">
        <f>#REF!-O252</f>
        <v>#REF!</v>
      </c>
      <c r="AB252" s="18">
        <f>SUM(AC252:AK252)</f>
        <v>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0</v>
      </c>
      <c r="AJ252" s="23">
        <v>0</v>
      </c>
      <c r="AK252" s="141">
        <v>0</v>
      </c>
    </row>
    <row r="253" spans="1:37" s="24" customFormat="1" ht="15.75" hidden="1" customHeight="1" outlineLevel="1" x14ac:dyDescent="0.25">
      <c r="A253" s="112"/>
      <c r="B253" s="63"/>
      <c r="C253" s="47" t="s">
        <v>5</v>
      </c>
      <c r="D253" s="18">
        <f t="shared" si="332"/>
        <v>0</v>
      </c>
      <c r="E253" s="23">
        <v>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18" t="e">
        <f t="shared" si="326"/>
        <v>#REF!</v>
      </c>
      <c r="Q253" s="23">
        <f t="shared" si="336"/>
        <v>0</v>
      </c>
      <c r="R253" s="23">
        <f t="shared" si="337"/>
        <v>0</v>
      </c>
      <c r="S253" s="23">
        <f t="shared" si="338"/>
        <v>0</v>
      </c>
      <c r="T253" s="23">
        <f t="shared" si="339"/>
        <v>0</v>
      </c>
      <c r="U253" s="23">
        <f t="shared" si="340"/>
        <v>0</v>
      </c>
      <c r="V253" s="23">
        <f t="shared" si="341"/>
        <v>0</v>
      </c>
      <c r="W253" s="23">
        <f t="shared" si="333"/>
        <v>0</v>
      </c>
      <c r="X253" s="23">
        <f t="shared" si="334"/>
        <v>0</v>
      </c>
      <c r="Y253" s="23">
        <f t="shared" si="335"/>
        <v>0</v>
      </c>
      <c r="Z253" s="23" t="e">
        <f>#REF!-N253</f>
        <v>#REF!</v>
      </c>
      <c r="AA253" s="23" t="e">
        <f>#REF!-O253</f>
        <v>#REF!</v>
      </c>
      <c r="AB253" s="18">
        <f>SUM(AC253:AK253)</f>
        <v>0</v>
      </c>
      <c r="AC253" s="23">
        <v>0</v>
      </c>
      <c r="AD253" s="23">
        <v>0</v>
      </c>
      <c r="AE253" s="23">
        <v>0</v>
      </c>
      <c r="AF253" s="23">
        <v>0</v>
      </c>
      <c r="AG253" s="23">
        <v>0</v>
      </c>
      <c r="AH253" s="23">
        <v>0</v>
      </c>
      <c r="AI253" s="23">
        <v>0</v>
      </c>
      <c r="AJ253" s="23">
        <v>0</v>
      </c>
      <c r="AK253" s="141">
        <v>0</v>
      </c>
    </row>
    <row r="254" spans="1:37" s="24" customFormat="1" ht="15.75" hidden="1" customHeight="1" outlineLevel="1" x14ac:dyDescent="0.25">
      <c r="A254" s="110" t="s">
        <v>114</v>
      </c>
      <c r="B254" s="61" t="s">
        <v>111</v>
      </c>
      <c r="C254" s="47" t="s">
        <v>0</v>
      </c>
      <c r="D254" s="18">
        <f t="shared" si="332"/>
        <v>1461229.1</v>
      </c>
      <c r="E254" s="23">
        <f t="shared" ref="E254:O254" si="345">SUM(E256:E259)</f>
        <v>0</v>
      </c>
      <c r="F254" s="23">
        <f t="shared" si="345"/>
        <v>0</v>
      </c>
      <c r="G254" s="23">
        <f t="shared" si="345"/>
        <v>0</v>
      </c>
      <c r="H254" s="23">
        <f t="shared" si="345"/>
        <v>0</v>
      </c>
      <c r="I254" s="23">
        <f t="shared" si="345"/>
        <v>0</v>
      </c>
      <c r="J254" s="23">
        <f t="shared" si="345"/>
        <v>0</v>
      </c>
      <c r="K254" s="23">
        <f t="shared" si="345"/>
        <v>0</v>
      </c>
      <c r="L254" s="23">
        <f t="shared" si="345"/>
        <v>0</v>
      </c>
      <c r="M254" s="23">
        <f t="shared" si="345"/>
        <v>1461229.1</v>
      </c>
      <c r="N254" s="23">
        <f t="shared" si="345"/>
        <v>0</v>
      </c>
      <c r="O254" s="23">
        <f t="shared" si="345"/>
        <v>0</v>
      </c>
      <c r="P254" s="18" t="e">
        <f t="shared" si="326"/>
        <v>#REF!</v>
      </c>
      <c r="Q254" s="23">
        <f t="shared" si="336"/>
        <v>0</v>
      </c>
      <c r="R254" s="23">
        <f t="shared" si="337"/>
        <v>0</v>
      </c>
      <c r="S254" s="23">
        <f t="shared" si="338"/>
        <v>0</v>
      </c>
      <c r="T254" s="23">
        <f t="shared" si="339"/>
        <v>0</v>
      </c>
      <c r="U254" s="23">
        <f t="shared" si="340"/>
        <v>0</v>
      </c>
      <c r="V254" s="23">
        <f t="shared" si="341"/>
        <v>0</v>
      </c>
      <c r="W254" s="23">
        <f t="shared" si="333"/>
        <v>0</v>
      </c>
      <c r="X254" s="23">
        <f t="shared" si="334"/>
        <v>0</v>
      </c>
      <c r="Y254" s="23">
        <f t="shared" si="335"/>
        <v>-1461229.1</v>
      </c>
      <c r="Z254" s="23" t="e">
        <f>#REF!-N254</f>
        <v>#REF!</v>
      </c>
      <c r="AA254" s="23" t="e">
        <f>#REF!-O254</f>
        <v>#REF!</v>
      </c>
      <c r="AB254" s="18">
        <f>SUM(AC254:AK254)</f>
        <v>0</v>
      </c>
      <c r="AC254" s="23">
        <f t="shared" ref="AC254:AI254" si="346">SUM(AC256:AC259)</f>
        <v>0</v>
      </c>
      <c r="AD254" s="23">
        <f t="shared" si="346"/>
        <v>0</v>
      </c>
      <c r="AE254" s="23">
        <f t="shared" si="346"/>
        <v>0</v>
      </c>
      <c r="AF254" s="23">
        <f t="shared" si="346"/>
        <v>0</v>
      </c>
      <c r="AG254" s="23">
        <f t="shared" si="346"/>
        <v>0</v>
      </c>
      <c r="AH254" s="23">
        <f t="shared" si="346"/>
        <v>0</v>
      </c>
      <c r="AI254" s="23">
        <f t="shared" si="346"/>
        <v>0</v>
      </c>
      <c r="AJ254" s="23">
        <f t="shared" ref="AJ254:AK254" si="347">SUM(AJ256:AJ259)</f>
        <v>0</v>
      </c>
      <c r="AK254" s="141">
        <f t="shared" si="347"/>
        <v>0</v>
      </c>
    </row>
    <row r="255" spans="1:37" s="24" customFormat="1" ht="15.75" hidden="1" customHeight="1" outlineLevel="1" x14ac:dyDescent="0.25">
      <c r="A255" s="111"/>
      <c r="B255" s="62"/>
      <c r="C255" s="47" t="s">
        <v>1</v>
      </c>
      <c r="D255" s="18">
        <f t="shared" si="332"/>
        <v>0</v>
      </c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18" t="e">
        <f t="shared" si="326"/>
        <v>#REF!</v>
      </c>
      <c r="Q255" s="23"/>
      <c r="R255" s="23"/>
      <c r="S255" s="23"/>
      <c r="T255" s="23"/>
      <c r="U255" s="23"/>
      <c r="V255" s="23"/>
      <c r="W255" s="23">
        <f t="shared" si="333"/>
        <v>0</v>
      </c>
      <c r="X255" s="23">
        <f t="shared" si="334"/>
        <v>0</v>
      </c>
      <c r="Y255" s="23">
        <f t="shared" si="335"/>
        <v>0</v>
      </c>
      <c r="Z255" s="23" t="e">
        <f>#REF!-N255</f>
        <v>#REF!</v>
      </c>
      <c r="AA255" s="23" t="e">
        <f>#REF!-O255</f>
        <v>#REF!</v>
      </c>
      <c r="AB255" s="18">
        <f>SUM(AC255:AK255)</f>
        <v>0</v>
      </c>
      <c r="AC255" s="23"/>
      <c r="AD255" s="23"/>
      <c r="AE255" s="23"/>
      <c r="AF255" s="23"/>
      <c r="AG255" s="23"/>
      <c r="AH255" s="23"/>
      <c r="AI255" s="23"/>
      <c r="AJ255" s="23"/>
      <c r="AK255" s="141"/>
    </row>
    <row r="256" spans="1:37" s="24" customFormat="1" ht="15.75" hidden="1" customHeight="1" outlineLevel="1" x14ac:dyDescent="0.25">
      <c r="A256" s="111"/>
      <c r="B256" s="62"/>
      <c r="C256" s="47" t="s">
        <v>2</v>
      </c>
      <c r="D256" s="18">
        <f t="shared" si="332"/>
        <v>15536.9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f>15536.9-15536.9</f>
        <v>0</v>
      </c>
      <c r="K256" s="23">
        <v>0</v>
      </c>
      <c r="L256" s="23">
        <v>0</v>
      </c>
      <c r="M256" s="23">
        <v>15536.9</v>
      </c>
      <c r="N256" s="23">
        <f>15536.9-15536.9</f>
        <v>0</v>
      </c>
      <c r="O256" s="23">
        <v>0</v>
      </c>
      <c r="P256" s="18" t="e">
        <f t="shared" si="326"/>
        <v>#REF!</v>
      </c>
      <c r="Q256" s="23">
        <f t="shared" si="336"/>
        <v>0</v>
      </c>
      <c r="R256" s="23">
        <f t="shared" si="337"/>
        <v>0</v>
      </c>
      <c r="S256" s="23">
        <f t="shared" si="338"/>
        <v>0</v>
      </c>
      <c r="T256" s="23">
        <f t="shared" si="339"/>
        <v>0</v>
      </c>
      <c r="U256" s="23">
        <f t="shared" si="340"/>
        <v>0</v>
      </c>
      <c r="V256" s="23">
        <f t="shared" si="341"/>
        <v>0</v>
      </c>
      <c r="W256" s="23">
        <f t="shared" si="333"/>
        <v>0</v>
      </c>
      <c r="X256" s="23">
        <f t="shared" si="334"/>
        <v>0</v>
      </c>
      <c r="Y256" s="23">
        <f t="shared" si="335"/>
        <v>-15536.9</v>
      </c>
      <c r="Z256" s="23" t="e">
        <f>#REF!-N256</f>
        <v>#REF!</v>
      </c>
      <c r="AA256" s="23" t="e">
        <f>#REF!-O256</f>
        <v>#REF!</v>
      </c>
      <c r="AB256" s="18">
        <f>SUM(AC256:AK256)</f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f>15536.9-15536.9</f>
        <v>0</v>
      </c>
      <c r="AI256" s="23">
        <v>0</v>
      </c>
      <c r="AJ256" s="23">
        <v>0</v>
      </c>
      <c r="AK256" s="141">
        <v>0</v>
      </c>
    </row>
    <row r="257" spans="1:37" s="24" customFormat="1" ht="15.75" hidden="1" customHeight="1" outlineLevel="1" x14ac:dyDescent="0.25">
      <c r="A257" s="111"/>
      <c r="B257" s="62"/>
      <c r="C257" s="47" t="s">
        <v>3</v>
      </c>
      <c r="D257" s="18">
        <f t="shared" si="332"/>
        <v>1445692.2000000002</v>
      </c>
      <c r="E257" s="23">
        <v>0</v>
      </c>
      <c r="F257" s="23">
        <f>15536.9-15536.9</f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37">
        <v>1445692.2000000002</v>
      </c>
      <c r="N257" s="23">
        <v>0</v>
      </c>
      <c r="O257" s="23">
        <v>0</v>
      </c>
      <c r="P257" s="18" t="e">
        <f t="shared" si="326"/>
        <v>#REF!</v>
      </c>
      <c r="Q257" s="23">
        <f t="shared" si="336"/>
        <v>0</v>
      </c>
      <c r="R257" s="23">
        <f t="shared" si="337"/>
        <v>0</v>
      </c>
      <c r="S257" s="23">
        <f t="shared" si="338"/>
        <v>0</v>
      </c>
      <c r="T257" s="23">
        <f t="shared" si="339"/>
        <v>0</v>
      </c>
      <c r="U257" s="23">
        <f t="shared" si="340"/>
        <v>0</v>
      </c>
      <c r="V257" s="23">
        <f t="shared" si="341"/>
        <v>0</v>
      </c>
      <c r="W257" s="23">
        <f t="shared" si="333"/>
        <v>0</v>
      </c>
      <c r="X257" s="23">
        <f t="shared" si="334"/>
        <v>0</v>
      </c>
      <c r="Y257" s="23">
        <f t="shared" si="335"/>
        <v>-1445692.2000000002</v>
      </c>
      <c r="Z257" s="23" t="e">
        <f>#REF!-N257</f>
        <v>#REF!</v>
      </c>
      <c r="AA257" s="23" t="e">
        <f>#REF!-O257</f>
        <v>#REF!</v>
      </c>
      <c r="AB257" s="18">
        <f>SUM(AC257:AK257)</f>
        <v>0</v>
      </c>
      <c r="AC257" s="23">
        <v>0</v>
      </c>
      <c r="AD257" s="23">
        <f>15536.9-15536.9</f>
        <v>0</v>
      </c>
      <c r="AE257" s="23">
        <v>0</v>
      </c>
      <c r="AF257" s="23">
        <v>0</v>
      </c>
      <c r="AG257" s="23">
        <v>0</v>
      </c>
      <c r="AH257" s="23">
        <v>0</v>
      </c>
      <c r="AI257" s="23">
        <v>0</v>
      </c>
      <c r="AJ257" s="23">
        <v>0</v>
      </c>
      <c r="AK257" s="141">
        <v>0</v>
      </c>
    </row>
    <row r="258" spans="1:37" s="24" customFormat="1" ht="15.75" hidden="1" customHeight="1" outlineLevel="1" x14ac:dyDescent="0.25">
      <c r="A258" s="111"/>
      <c r="B258" s="62"/>
      <c r="C258" s="47" t="s">
        <v>4</v>
      </c>
      <c r="D258" s="18">
        <f t="shared" si="332"/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18" t="e">
        <f t="shared" si="326"/>
        <v>#REF!</v>
      </c>
      <c r="Q258" s="23">
        <f t="shared" si="336"/>
        <v>0</v>
      </c>
      <c r="R258" s="23">
        <f t="shared" si="337"/>
        <v>0</v>
      </c>
      <c r="S258" s="23">
        <f t="shared" si="338"/>
        <v>0</v>
      </c>
      <c r="T258" s="23">
        <f t="shared" si="339"/>
        <v>0</v>
      </c>
      <c r="U258" s="23">
        <f t="shared" si="340"/>
        <v>0</v>
      </c>
      <c r="V258" s="23">
        <f t="shared" si="341"/>
        <v>0</v>
      </c>
      <c r="W258" s="23">
        <f t="shared" si="333"/>
        <v>0</v>
      </c>
      <c r="X258" s="23">
        <f t="shared" si="334"/>
        <v>0</v>
      </c>
      <c r="Y258" s="23">
        <f t="shared" si="335"/>
        <v>0</v>
      </c>
      <c r="Z258" s="23" t="e">
        <f>#REF!-N258</f>
        <v>#REF!</v>
      </c>
      <c r="AA258" s="23" t="e">
        <f>#REF!-O258</f>
        <v>#REF!</v>
      </c>
      <c r="AB258" s="18">
        <f>SUM(AC258:AK258)</f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v>0</v>
      </c>
      <c r="AI258" s="23">
        <v>0</v>
      </c>
      <c r="AJ258" s="23">
        <v>0</v>
      </c>
      <c r="AK258" s="141">
        <v>0</v>
      </c>
    </row>
    <row r="259" spans="1:37" s="24" customFormat="1" ht="15.75" hidden="1" customHeight="1" outlineLevel="1" x14ac:dyDescent="0.25">
      <c r="A259" s="112"/>
      <c r="B259" s="63"/>
      <c r="C259" s="47" t="s">
        <v>5</v>
      </c>
      <c r="D259" s="18">
        <f t="shared" si="332"/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18" t="e">
        <f t="shared" si="326"/>
        <v>#REF!</v>
      </c>
      <c r="Q259" s="23">
        <f t="shared" si="336"/>
        <v>0</v>
      </c>
      <c r="R259" s="23">
        <f t="shared" si="337"/>
        <v>0</v>
      </c>
      <c r="S259" s="23">
        <f t="shared" si="338"/>
        <v>0</v>
      </c>
      <c r="T259" s="23">
        <f t="shared" si="339"/>
        <v>0</v>
      </c>
      <c r="U259" s="23">
        <f t="shared" si="340"/>
        <v>0</v>
      </c>
      <c r="V259" s="23">
        <f t="shared" si="341"/>
        <v>0</v>
      </c>
      <c r="W259" s="23">
        <f t="shared" si="333"/>
        <v>0</v>
      </c>
      <c r="X259" s="23">
        <f t="shared" si="334"/>
        <v>0</v>
      </c>
      <c r="Y259" s="23">
        <f t="shared" si="335"/>
        <v>0</v>
      </c>
      <c r="Z259" s="23" t="e">
        <f>#REF!-N259</f>
        <v>#REF!</v>
      </c>
      <c r="AA259" s="23" t="e">
        <f>#REF!-O259</f>
        <v>#REF!</v>
      </c>
      <c r="AB259" s="18">
        <f>SUM(AC259:AK259)</f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0</v>
      </c>
      <c r="AI259" s="23">
        <v>0</v>
      </c>
      <c r="AJ259" s="23">
        <v>0</v>
      </c>
      <c r="AK259" s="141">
        <v>0</v>
      </c>
    </row>
    <row r="260" spans="1:37" s="24" customFormat="1" ht="15.75" hidden="1" customHeight="1" outlineLevel="1" x14ac:dyDescent="0.25">
      <c r="A260" s="110" t="s">
        <v>35</v>
      </c>
      <c r="B260" s="61" t="s">
        <v>111</v>
      </c>
      <c r="C260" s="47" t="s">
        <v>0</v>
      </c>
      <c r="D260" s="18">
        <f t="shared" si="332"/>
        <v>77642.899999999994</v>
      </c>
      <c r="E260" s="23">
        <f t="shared" ref="E260:O260" si="348">SUM(E262:E265)</f>
        <v>55985.7</v>
      </c>
      <c r="F260" s="23">
        <f t="shared" si="348"/>
        <v>21657.200000000001</v>
      </c>
      <c r="G260" s="23">
        <f t="shared" si="348"/>
        <v>0</v>
      </c>
      <c r="H260" s="23">
        <f t="shared" si="348"/>
        <v>0</v>
      </c>
      <c r="I260" s="23">
        <f t="shared" si="348"/>
        <v>0</v>
      </c>
      <c r="J260" s="23">
        <f t="shared" si="348"/>
        <v>0</v>
      </c>
      <c r="K260" s="23">
        <f t="shared" si="348"/>
        <v>0</v>
      </c>
      <c r="L260" s="23">
        <f t="shared" si="348"/>
        <v>0</v>
      </c>
      <c r="M260" s="23">
        <f t="shared" si="348"/>
        <v>0</v>
      </c>
      <c r="N260" s="23">
        <f t="shared" si="348"/>
        <v>0</v>
      </c>
      <c r="O260" s="23">
        <f t="shared" si="348"/>
        <v>0</v>
      </c>
      <c r="P260" s="18" t="e">
        <f t="shared" si="326"/>
        <v>#REF!</v>
      </c>
      <c r="Q260" s="23">
        <f t="shared" si="336"/>
        <v>0</v>
      </c>
      <c r="R260" s="23">
        <f t="shared" si="337"/>
        <v>0</v>
      </c>
      <c r="S260" s="23">
        <f t="shared" si="338"/>
        <v>0</v>
      </c>
      <c r="T260" s="23">
        <f t="shared" si="339"/>
        <v>0</v>
      </c>
      <c r="U260" s="23">
        <f t="shared" si="340"/>
        <v>0</v>
      </c>
      <c r="V260" s="23">
        <f t="shared" si="341"/>
        <v>0</v>
      </c>
      <c r="W260" s="23">
        <f t="shared" si="333"/>
        <v>0</v>
      </c>
      <c r="X260" s="23">
        <f t="shared" si="334"/>
        <v>0</v>
      </c>
      <c r="Y260" s="23">
        <f t="shared" si="335"/>
        <v>0</v>
      </c>
      <c r="Z260" s="23" t="e">
        <f>#REF!-N260</f>
        <v>#REF!</v>
      </c>
      <c r="AA260" s="23" t="e">
        <f>#REF!-O260</f>
        <v>#REF!</v>
      </c>
      <c r="AB260" s="18">
        <f>SUM(AC260:AK260)</f>
        <v>77642.899999999994</v>
      </c>
      <c r="AC260" s="23">
        <f t="shared" ref="AC260:AI260" si="349">SUM(AC262:AC265)</f>
        <v>55985.7</v>
      </c>
      <c r="AD260" s="23">
        <f t="shared" si="349"/>
        <v>21657.200000000001</v>
      </c>
      <c r="AE260" s="23">
        <f t="shared" si="349"/>
        <v>0</v>
      </c>
      <c r="AF260" s="23">
        <f t="shared" si="349"/>
        <v>0</v>
      </c>
      <c r="AG260" s="23">
        <f t="shared" si="349"/>
        <v>0</v>
      </c>
      <c r="AH260" s="23">
        <f t="shared" si="349"/>
        <v>0</v>
      </c>
      <c r="AI260" s="23">
        <f t="shared" si="349"/>
        <v>0</v>
      </c>
      <c r="AJ260" s="23">
        <f t="shared" ref="AJ260:AK260" si="350">SUM(AJ262:AJ265)</f>
        <v>0</v>
      </c>
      <c r="AK260" s="141">
        <f t="shared" si="350"/>
        <v>0</v>
      </c>
    </row>
    <row r="261" spans="1:37" s="24" customFormat="1" ht="15.75" hidden="1" customHeight="1" outlineLevel="1" x14ac:dyDescent="0.25">
      <c r="A261" s="111"/>
      <c r="B261" s="62"/>
      <c r="C261" s="47" t="s">
        <v>1</v>
      </c>
      <c r="D261" s="18">
        <f t="shared" si="332"/>
        <v>0</v>
      </c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18" t="e">
        <f t="shared" si="326"/>
        <v>#REF!</v>
      </c>
      <c r="Q261" s="23"/>
      <c r="R261" s="23"/>
      <c r="S261" s="23"/>
      <c r="T261" s="23"/>
      <c r="U261" s="23"/>
      <c r="V261" s="23"/>
      <c r="W261" s="23">
        <f t="shared" si="333"/>
        <v>0</v>
      </c>
      <c r="X261" s="23">
        <f t="shared" si="334"/>
        <v>0</v>
      </c>
      <c r="Y261" s="23">
        <f t="shared" si="335"/>
        <v>0</v>
      </c>
      <c r="Z261" s="23" t="e">
        <f>#REF!-N261</f>
        <v>#REF!</v>
      </c>
      <c r="AA261" s="23" t="e">
        <f>#REF!-O261</f>
        <v>#REF!</v>
      </c>
      <c r="AB261" s="18">
        <f>SUM(AC261:AK261)</f>
        <v>0</v>
      </c>
      <c r="AC261" s="23"/>
      <c r="AD261" s="23"/>
      <c r="AE261" s="23"/>
      <c r="AF261" s="23"/>
      <c r="AG261" s="23"/>
      <c r="AH261" s="23"/>
      <c r="AI261" s="23"/>
      <c r="AJ261" s="23"/>
      <c r="AK261" s="141"/>
    </row>
    <row r="262" spans="1:37" s="24" customFormat="1" ht="15.75" hidden="1" customHeight="1" outlineLevel="1" x14ac:dyDescent="0.25">
      <c r="A262" s="111"/>
      <c r="B262" s="62"/>
      <c r="C262" s="47" t="s">
        <v>2</v>
      </c>
      <c r="D262" s="18">
        <f t="shared" si="332"/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18" t="e">
        <f t="shared" si="326"/>
        <v>#REF!</v>
      </c>
      <c r="Q262" s="23">
        <f t="shared" si="336"/>
        <v>0</v>
      </c>
      <c r="R262" s="23">
        <f t="shared" si="337"/>
        <v>0</v>
      </c>
      <c r="S262" s="23">
        <f t="shared" si="338"/>
        <v>0</v>
      </c>
      <c r="T262" s="23">
        <f t="shared" si="339"/>
        <v>0</v>
      </c>
      <c r="U262" s="23">
        <f t="shared" si="340"/>
        <v>0</v>
      </c>
      <c r="V262" s="23">
        <f t="shared" si="341"/>
        <v>0</v>
      </c>
      <c r="W262" s="23">
        <f t="shared" si="333"/>
        <v>0</v>
      </c>
      <c r="X262" s="23">
        <f t="shared" si="334"/>
        <v>0</v>
      </c>
      <c r="Y262" s="23">
        <f t="shared" si="335"/>
        <v>0</v>
      </c>
      <c r="Z262" s="23" t="e">
        <f>#REF!-N262</f>
        <v>#REF!</v>
      </c>
      <c r="AA262" s="23" t="e">
        <f>#REF!-O262</f>
        <v>#REF!</v>
      </c>
      <c r="AB262" s="18">
        <f>SUM(AC262:AK262)</f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>
        <v>0</v>
      </c>
      <c r="AJ262" s="23">
        <v>0</v>
      </c>
      <c r="AK262" s="141">
        <v>0</v>
      </c>
    </row>
    <row r="263" spans="1:37" s="24" customFormat="1" ht="15.75" hidden="1" customHeight="1" outlineLevel="1" x14ac:dyDescent="0.25">
      <c r="A263" s="111"/>
      <c r="B263" s="62"/>
      <c r="C263" s="47" t="s">
        <v>3</v>
      </c>
      <c r="D263" s="18">
        <f t="shared" si="332"/>
        <v>77642.899999999994</v>
      </c>
      <c r="E263" s="23">
        <f>77642.9-21657.2</f>
        <v>55985.7</v>
      </c>
      <c r="F263" s="23">
        <v>21657.200000000001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18" t="e">
        <f t="shared" si="326"/>
        <v>#REF!</v>
      </c>
      <c r="Q263" s="23">
        <f t="shared" si="336"/>
        <v>0</v>
      </c>
      <c r="R263" s="23">
        <f t="shared" si="337"/>
        <v>0</v>
      </c>
      <c r="S263" s="23">
        <f t="shared" si="338"/>
        <v>0</v>
      </c>
      <c r="T263" s="23">
        <f t="shared" si="339"/>
        <v>0</v>
      </c>
      <c r="U263" s="23">
        <f t="shared" si="340"/>
        <v>0</v>
      </c>
      <c r="V263" s="23">
        <f t="shared" si="341"/>
        <v>0</v>
      </c>
      <c r="W263" s="23">
        <f t="shared" si="333"/>
        <v>0</v>
      </c>
      <c r="X263" s="23">
        <f t="shared" si="334"/>
        <v>0</v>
      </c>
      <c r="Y263" s="23">
        <f t="shared" si="335"/>
        <v>0</v>
      </c>
      <c r="Z263" s="23" t="e">
        <f>#REF!-N263</f>
        <v>#REF!</v>
      </c>
      <c r="AA263" s="23" t="e">
        <f>#REF!-O263</f>
        <v>#REF!</v>
      </c>
      <c r="AB263" s="18">
        <f>SUM(AC263:AK263)</f>
        <v>77642.899999999994</v>
      </c>
      <c r="AC263" s="23">
        <f>77642.9-21657.2</f>
        <v>55985.7</v>
      </c>
      <c r="AD263" s="23">
        <v>21657.200000000001</v>
      </c>
      <c r="AE263" s="23">
        <v>0</v>
      </c>
      <c r="AF263" s="23">
        <v>0</v>
      </c>
      <c r="AG263" s="23">
        <v>0</v>
      </c>
      <c r="AH263" s="23">
        <v>0</v>
      </c>
      <c r="AI263" s="23">
        <v>0</v>
      </c>
      <c r="AJ263" s="23">
        <v>0</v>
      </c>
      <c r="AK263" s="141">
        <v>0</v>
      </c>
    </row>
    <row r="264" spans="1:37" s="24" customFormat="1" ht="15.75" hidden="1" customHeight="1" outlineLevel="1" x14ac:dyDescent="0.25">
      <c r="A264" s="111"/>
      <c r="B264" s="62"/>
      <c r="C264" s="47" t="s">
        <v>4</v>
      </c>
      <c r="D264" s="18">
        <f t="shared" si="332"/>
        <v>0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18" t="e">
        <f t="shared" si="326"/>
        <v>#REF!</v>
      </c>
      <c r="Q264" s="23">
        <f t="shared" si="336"/>
        <v>0</v>
      </c>
      <c r="R264" s="23">
        <f t="shared" si="337"/>
        <v>0</v>
      </c>
      <c r="S264" s="23">
        <f t="shared" si="338"/>
        <v>0</v>
      </c>
      <c r="T264" s="23">
        <f t="shared" si="339"/>
        <v>0</v>
      </c>
      <c r="U264" s="23">
        <f t="shared" si="340"/>
        <v>0</v>
      </c>
      <c r="V264" s="23">
        <f t="shared" si="341"/>
        <v>0</v>
      </c>
      <c r="W264" s="23">
        <f t="shared" si="333"/>
        <v>0</v>
      </c>
      <c r="X264" s="23">
        <f t="shared" si="334"/>
        <v>0</v>
      </c>
      <c r="Y264" s="23">
        <f t="shared" si="335"/>
        <v>0</v>
      </c>
      <c r="Z264" s="23" t="e">
        <f>#REF!-N264</f>
        <v>#REF!</v>
      </c>
      <c r="AA264" s="23" t="e">
        <f>#REF!-O264</f>
        <v>#REF!</v>
      </c>
      <c r="AB264" s="18">
        <f>SUM(AC264:AK264)</f>
        <v>0</v>
      </c>
      <c r="AC264" s="23">
        <v>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>
        <v>0</v>
      </c>
      <c r="AJ264" s="23">
        <v>0</v>
      </c>
      <c r="AK264" s="141">
        <v>0</v>
      </c>
    </row>
    <row r="265" spans="1:37" s="24" customFormat="1" ht="15.75" hidden="1" customHeight="1" outlineLevel="1" x14ac:dyDescent="0.25">
      <c r="A265" s="112"/>
      <c r="B265" s="63"/>
      <c r="C265" s="47" t="s">
        <v>5</v>
      </c>
      <c r="D265" s="18">
        <f t="shared" si="332"/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18" t="e">
        <f t="shared" si="326"/>
        <v>#REF!</v>
      </c>
      <c r="Q265" s="23">
        <f t="shared" si="336"/>
        <v>0</v>
      </c>
      <c r="R265" s="23">
        <f t="shared" si="337"/>
        <v>0</v>
      </c>
      <c r="S265" s="23">
        <f t="shared" si="338"/>
        <v>0</v>
      </c>
      <c r="T265" s="23">
        <f t="shared" si="339"/>
        <v>0</v>
      </c>
      <c r="U265" s="23">
        <f t="shared" si="340"/>
        <v>0</v>
      </c>
      <c r="V265" s="23">
        <f t="shared" si="341"/>
        <v>0</v>
      </c>
      <c r="W265" s="23">
        <f t="shared" si="333"/>
        <v>0</v>
      </c>
      <c r="X265" s="23">
        <f t="shared" si="334"/>
        <v>0</v>
      </c>
      <c r="Y265" s="23">
        <f t="shared" si="335"/>
        <v>0</v>
      </c>
      <c r="Z265" s="23" t="e">
        <f>#REF!-N265</f>
        <v>#REF!</v>
      </c>
      <c r="AA265" s="23" t="e">
        <f>#REF!-O265</f>
        <v>#REF!</v>
      </c>
      <c r="AB265" s="18">
        <f>SUM(AC265:AK265)</f>
        <v>0</v>
      </c>
      <c r="AC265" s="23">
        <v>0</v>
      </c>
      <c r="AD265" s="23">
        <v>0</v>
      </c>
      <c r="AE265" s="23">
        <v>0</v>
      </c>
      <c r="AF265" s="23">
        <v>0</v>
      </c>
      <c r="AG265" s="23">
        <v>0</v>
      </c>
      <c r="AH265" s="23">
        <v>0</v>
      </c>
      <c r="AI265" s="23">
        <v>0</v>
      </c>
      <c r="AJ265" s="23">
        <v>0</v>
      </c>
      <c r="AK265" s="141">
        <v>0</v>
      </c>
    </row>
    <row r="266" spans="1:37" s="24" customFormat="1" ht="15.75" hidden="1" customHeight="1" outlineLevel="1" x14ac:dyDescent="0.25">
      <c r="A266" s="113" t="s">
        <v>115</v>
      </c>
      <c r="B266" s="54" t="s">
        <v>111</v>
      </c>
      <c r="C266" s="47" t="s">
        <v>0</v>
      </c>
      <c r="D266" s="18" t="e">
        <f t="shared" si="332"/>
        <v>#REF!</v>
      </c>
      <c r="E266" s="23">
        <f t="shared" ref="E266:O266" si="351">SUM(E268:E271)</f>
        <v>4899.5</v>
      </c>
      <c r="F266" s="23">
        <f t="shared" si="351"/>
        <v>0</v>
      </c>
      <c r="G266" s="23">
        <f t="shared" si="351"/>
        <v>0</v>
      </c>
      <c r="H266" s="23">
        <f t="shared" si="351"/>
        <v>0</v>
      </c>
      <c r="I266" s="23">
        <f t="shared" si="351"/>
        <v>0</v>
      </c>
      <c r="J266" s="23">
        <f t="shared" si="351"/>
        <v>0</v>
      </c>
      <c r="K266" s="23" t="e">
        <f t="shared" si="351"/>
        <v>#REF!</v>
      </c>
      <c r="L266" s="23">
        <f t="shared" si="351"/>
        <v>0</v>
      </c>
      <c r="M266" s="23">
        <f t="shared" si="351"/>
        <v>0</v>
      </c>
      <c r="N266" s="23">
        <f t="shared" si="351"/>
        <v>0</v>
      </c>
      <c r="O266" s="23" t="e">
        <f t="shared" si="351"/>
        <v>#REF!</v>
      </c>
      <c r="P266" s="18" t="e">
        <f t="shared" si="326"/>
        <v>#REF!</v>
      </c>
      <c r="Q266" s="23">
        <f t="shared" si="336"/>
        <v>0</v>
      </c>
      <c r="R266" s="23">
        <f t="shared" si="337"/>
        <v>0</v>
      </c>
      <c r="S266" s="23">
        <f t="shared" si="338"/>
        <v>0</v>
      </c>
      <c r="T266" s="23">
        <f t="shared" si="339"/>
        <v>0</v>
      </c>
      <c r="U266" s="23">
        <f t="shared" si="340"/>
        <v>0</v>
      </c>
      <c r="V266" s="23">
        <f t="shared" si="341"/>
        <v>0</v>
      </c>
      <c r="W266" s="23" t="e">
        <f t="shared" si="333"/>
        <v>#REF!</v>
      </c>
      <c r="X266" s="23">
        <f t="shared" si="334"/>
        <v>0</v>
      </c>
      <c r="Y266" s="23">
        <f t="shared" si="335"/>
        <v>0</v>
      </c>
      <c r="Z266" s="23" t="e">
        <f>#REF!-N266</f>
        <v>#REF!</v>
      </c>
      <c r="AA266" s="23" t="e">
        <f>#REF!-O266</f>
        <v>#REF!</v>
      </c>
      <c r="AB266" s="18">
        <f>SUM(AC266:AK266)</f>
        <v>4899.5</v>
      </c>
      <c r="AC266" s="23">
        <f t="shared" ref="AC266:AI266" si="352">SUM(AC268:AC271)</f>
        <v>4899.5</v>
      </c>
      <c r="AD266" s="23">
        <f t="shared" si="352"/>
        <v>0</v>
      </c>
      <c r="AE266" s="23">
        <f t="shared" si="352"/>
        <v>0</v>
      </c>
      <c r="AF266" s="23">
        <f t="shared" si="352"/>
        <v>0</v>
      </c>
      <c r="AG266" s="23">
        <f t="shared" si="352"/>
        <v>0</v>
      </c>
      <c r="AH266" s="23">
        <f t="shared" si="352"/>
        <v>0</v>
      </c>
      <c r="AI266" s="23">
        <f t="shared" si="352"/>
        <v>0</v>
      </c>
      <c r="AJ266" s="23">
        <f t="shared" ref="AJ266:AK266" si="353">SUM(AJ268:AJ271)</f>
        <v>0</v>
      </c>
      <c r="AK266" s="141">
        <f t="shared" si="353"/>
        <v>0</v>
      </c>
    </row>
    <row r="267" spans="1:37" s="24" customFormat="1" ht="15.75" hidden="1" customHeight="1" outlineLevel="1" x14ac:dyDescent="0.25">
      <c r="A267" s="113"/>
      <c r="B267" s="54"/>
      <c r="C267" s="47" t="s">
        <v>1</v>
      </c>
      <c r="D267" s="18">
        <f t="shared" si="332"/>
        <v>0</v>
      </c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18" t="e">
        <f t="shared" si="326"/>
        <v>#REF!</v>
      </c>
      <c r="Q267" s="23"/>
      <c r="R267" s="23"/>
      <c r="S267" s="23"/>
      <c r="T267" s="23"/>
      <c r="U267" s="23"/>
      <c r="V267" s="23"/>
      <c r="W267" s="23">
        <f t="shared" si="333"/>
        <v>0</v>
      </c>
      <c r="X267" s="23">
        <f t="shared" si="334"/>
        <v>0</v>
      </c>
      <c r="Y267" s="23">
        <f t="shared" si="335"/>
        <v>0</v>
      </c>
      <c r="Z267" s="23" t="e">
        <f>#REF!-N267</f>
        <v>#REF!</v>
      </c>
      <c r="AA267" s="23" t="e">
        <f>#REF!-O267</f>
        <v>#REF!</v>
      </c>
      <c r="AB267" s="18">
        <f>SUM(AC267:AK267)</f>
        <v>0</v>
      </c>
      <c r="AC267" s="23"/>
      <c r="AD267" s="23"/>
      <c r="AE267" s="23"/>
      <c r="AF267" s="23"/>
      <c r="AG267" s="23"/>
      <c r="AH267" s="23"/>
      <c r="AI267" s="23"/>
      <c r="AJ267" s="23"/>
      <c r="AK267" s="141"/>
    </row>
    <row r="268" spans="1:37" s="24" customFormat="1" ht="15.75" hidden="1" customHeight="1" outlineLevel="1" x14ac:dyDescent="0.25">
      <c r="A268" s="113"/>
      <c r="B268" s="54"/>
      <c r="C268" s="47" t="s">
        <v>2</v>
      </c>
      <c r="D268" s="18">
        <f t="shared" si="332"/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18" t="e">
        <f t="shared" si="326"/>
        <v>#REF!</v>
      </c>
      <c r="Q268" s="23">
        <f t="shared" si="336"/>
        <v>0</v>
      </c>
      <c r="R268" s="23">
        <f t="shared" si="337"/>
        <v>0</v>
      </c>
      <c r="S268" s="23">
        <f t="shared" si="338"/>
        <v>0</v>
      </c>
      <c r="T268" s="23">
        <f t="shared" si="339"/>
        <v>0</v>
      </c>
      <c r="U268" s="23">
        <f t="shared" si="340"/>
        <v>0</v>
      </c>
      <c r="V268" s="23">
        <f t="shared" si="341"/>
        <v>0</v>
      </c>
      <c r="W268" s="23">
        <f t="shared" si="333"/>
        <v>0</v>
      </c>
      <c r="X268" s="23">
        <f t="shared" si="334"/>
        <v>0</v>
      </c>
      <c r="Y268" s="23">
        <f t="shared" si="335"/>
        <v>0</v>
      </c>
      <c r="Z268" s="23" t="e">
        <f>#REF!-N268</f>
        <v>#REF!</v>
      </c>
      <c r="AA268" s="23" t="e">
        <f>#REF!-O268</f>
        <v>#REF!</v>
      </c>
      <c r="AB268" s="18">
        <f>SUM(AC268:AK268)</f>
        <v>0</v>
      </c>
      <c r="AC268" s="23">
        <v>0</v>
      </c>
      <c r="AD268" s="23">
        <v>0</v>
      </c>
      <c r="AE268" s="23">
        <v>0</v>
      </c>
      <c r="AF268" s="23">
        <v>0</v>
      </c>
      <c r="AG268" s="23">
        <v>0</v>
      </c>
      <c r="AH268" s="23">
        <v>0</v>
      </c>
      <c r="AI268" s="23">
        <v>0</v>
      </c>
      <c r="AJ268" s="23">
        <v>0</v>
      </c>
      <c r="AK268" s="141">
        <v>0</v>
      </c>
    </row>
    <row r="269" spans="1:37" s="24" customFormat="1" ht="15.75" hidden="1" customHeight="1" outlineLevel="1" x14ac:dyDescent="0.25">
      <c r="A269" s="113"/>
      <c r="B269" s="54"/>
      <c r="C269" s="47" t="s">
        <v>3</v>
      </c>
      <c r="D269" s="18">
        <f t="shared" si="332"/>
        <v>4899.5</v>
      </c>
      <c r="E269" s="23">
        <v>4899.5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18" t="e">
        <f t="shared" si="326"/>
        <v>#REF!</v>
      </c>
      <c r="Q269" s="23">
        <f t="shared" si="336"/>
        <v>0</v>
      </c>
      <c r="R269" s="23">
        <f t="shared" si="337"/>
        <v>0</v>
      </c>
      <c r="S269" s="23">
        <f t="shared" si="338"/>
        <v>0</v>
      </c>
      <c r="T269" s="23">
        <f t="shared" si="339"/>
        <v>0</v>
      </c>
      <c r="U269" s="23">
        <f t="shared" si="340"/>
        <v>0</v>
      </c>
      <c r="V269" s="23">
        <f t="shared" si="341"/>
        <v>0</v>
      </c>
      <c r="W269" s="23">
        <f t="shared" si="333"/>
        <v>0</v>
      </c>
      <c r="X269" s="23">
        <f t="shared" si="334"/>
        <v>0</v>
      </c>
      <c r="Y269" s="23">
        <f t="shared" si="335"/>
        <v>0</v>
      </c>
      <c r="Z269" s="23" t="e">
        <f>#REF!-N269</f>
        <v>#REF!</v>
      </c>
      <c r="AA269" s="23" t="e">
        <f>#REF!-O269</f>
        <v>#REF!</v>
      </c>
      <c r="AB269" s="18">
        <f>SUM(AC269:AK269)</f>
        <v>4899.5</v>
      </c>
      <c r="AC269" s="23">
        <v>4899.5</v>
      </c>
      <c r="AD269" s="23">
        <v>0</v>
      </c>
      <c r="AE269" s="23">
        <v>0</v>
      </c>
      <c r="AF269" s="23">
        <v>0</v>
      </c>
      <c r="AG269" s="23">
        <v>0</v>
      </c>
      <c r="AH269" s="23">
        <v>0</v>
      </c>
      <c r="AI269" s="23">
        <v>0</v>
      </c>
      <c r="AJ269" s="23">
        <v>0</v>
      </c>
      <c r="AK269" s="141">
        <v>0</v>
      </c>
    </row>
    <row r="270" spans="1:37" s="24" customFormat="1" ht="15.75" hidden="1" customHeight="1" outlineLevel="1" x14ac:dyDescent="0.25">
      <c r="A270" s="113"/>
      <c r="B270" s="54"/>
      <c r="C270" s="47" t="s">
        <v>4</v>
      </c>
      <c r="D270" s="18" t="e">
        <f t="shared" si="332"/>
        <v>#REF!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 t="e">
        <f>SUM(P270:V270)</f>
        <v>#REF!</v>
      </c>
      <c r="L270" s="23">
        <v>0</v>
      </c>
      <c r="M270" s="23">
        <v>0</v>
      </c>
      <c r="N270" s="23">
        <v>0</v>
      </c>
      <c r="O270" s="23" t="e">
        <f>SUM(T270:Z270)</f>
        <v>#REF!</v>
      </c>
      <c r="P270" s="18" t="e">
        <f t="shared" si="326"/>
        <v>#REF!</v>
      </c>
      <c r="Q270" s="23">
        <f t="shared" si="336"/>
        <v>0</v>
      </c>
      <c r="R270" s="23">
        <f t="shared" si="337"/>
        <v>0</v>
      </c>
      <c r="S270" s="23">
        <f t="shared" si="338"/>
        <v>0</v>
      </c>
      <c r="T270" s="23">
        <f t="shared" si="339"/>
        <v>0</v>
      </c>
      <c r="U270" s="23">
        <f t="shared" si="340"/>
        <v>0</v>
      </c>
      <c r="V270" s="23">
        <f t="shared" si="341"/>
        <v>0</v>
      </c>
      <c r="W270" s="23"/>
      <c r="X270" s="23">
        <f t="shared" si="334"/>
        <v>0</v>
      </c>
      <c r="Y270" s="23">
        <f t="shared" si="335"/>
        <v>0</v>
      </c>
      <c r="Z270" s="23" t="e">
        <f>#REF!-N270</f>
        <v>#REF!</v>
      </c>
      <c r="AA270" s="23" t="e">
        <f>#REF!-O270</f>
        <v>#REF!</v>
      </c>
      <c r="AB270" s="18">
        <f>SUM(AC270:AK270)</f>
        <v>0</v>
      </c>
      <c r="AC270" s="23">
        <v>0</v>
      </c>
      <c r="AD270" s="23">
        <v>0</v>
      </c>
      <c r="AE270" s="23">
        <v>0</v>
      </c>
      <c r="AF270" s="23">
        <v>0</v>
      </c>
      <c r="AG270" s="23">
        <v>0</v>
      </c>
      <c r="AH270" s="23">
        <v>0</v>
      </c>
      <c r="AI270" s="23">
        <f>SUM(AL270:AP270)</f>
        <v>0</v>
      </c>
      <c r="AJ270" s="23">
        <v>0</v>
      </c>
      <c r="AK270" s="141">
        <v>0</v>
      </c>
    </row>
    <row r="271" spans="1:37" s="24" customFormat="1" ht="15.75" hidden="1" customHeight="1" outlineLevel="1" x14ac:dyDescent="0.25">
      <c r="A271" s="113"/>
      <c r="B271" s="54"/>
      <c r="C271" s="47" t="s">
        <v>5</v>
      </c>
      <c r="D271" s="18" t="e">
        <f t="shared" si="332"/>
        <v>#REF!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 t="e">
        <f>SUM(P271:V271)</f>
        <v>#REF!</v>
      </c>
      <c r="L271" s="23">
        <v>0</v>
      </c>
      <c r="M271" s="23">
        <v>0</v>
      </c>
      <c r="N271" s="23">
        <v>0</v>
      </c>
      <c r="O271" s="23" t="e">
        <f>SUM(T271:Z271)</f>
        <v>#REF!</v>
      </c>
      <c r="P271" s="18" t="e">
        <f t="shared" si="326"/>
        <v>#REF!</v>
      </c>
      <c r="Q271" s="23">
        <f t="shared" si="336"/>
        <v>0</v>
      </c>
      <c r="R271" s="23">
        <f t="shared" si="337"/>
        <v>0</v>
      </c>
      <c r="S271" s="23">
        <f t="shared" si="338"/>
        <v>0</v>
      </c>
      <c r="T271" s="23">
        <f t="shared" si="339"/>
        <v>0</v>
      </c>
      <c r="U271" s="23">
        <f t="shared" si="340"/>
        <v>0</v>
      </c>
      <c r="V271" s="23">
        <f t="shared" si="341"/>
        <v>0</v>
      </c>
      <c r="W271" s="23"/>
      <c r="X271" s="23">
        <f t="shared" si="334"/>
        <v>0</v>
      </c>
      <c r="Y271" s="23">
        <f t="shared" si="335"/>
        <v>0</v>
      </c>
      <c r="Z271" s="23" t="e">
        <f>#REF!-N271</f>
        <v>#REF!</v>
      </c>
      <c r="AA271" s="23" t="e">
        <f>#REF!-O271</f>
        <v>#REF!</v>
      </c>
      <c r="AB271" s="18">
        <f>SUM(AC271:AK271)</f>
        <v>0</v>
      </c>
      <c r="AC271" s="23">
        <v>0</v>
      </c>
      <c r="AD271" s="23">
        <v>0</v>
      </c>
      <c r="AE271" s="23">
        <v>0</v>
      </c>
      <c r="AF271" s="23">
        <v>0</v>
      </c>
      <c r="AG271" s="23">
        <v>0</v>
      </c>
      <c r="AH271" s="23">
        <v>0</v>
      </c>
      <c r="AI271" s="23">
        <f>SUM(AL271:AP271)</f>
        <v>0</v>
      </c>
      <c r="AJ271" s="23">
        <v>0</v>
      </c>
      <c r="AK271" s="141">
        <v>0</v>
      </c>
    </row>
    <row r="272" spans="1:37" s="24" customFormat="1" ht="15.75" hidden="1" customHeight="1" outlineLevel="1" x14ac:dyDescent="0.25">
      <c r="A272" s="120" t="s">
        <v>80</v>
      </c>
      <c r="B272" s="54" t="s">
        <v>111</v>
      </c>
      <c r="C272" s="47" t="s">
        <v>0</v>
      </c>
      <c r="D272" s="18">
        <f t="shared" si="332"/>
        <v>90991.099999999991</v>
      </c>
      <c r="E272" s="23">
        <f t="shared" ref="E272:O272" si="354">SUM(E274:E277)</f>
        <v>0</v>
      </c>
      <c r="F272" s="23">
        <f t="shared" si="354"/>
        <v>0</v>
      </c>
      <c r="G272" s="23">
        <f t="shared" si="354"/>
        <v>0</v>
      </c>
      <c r="H272" s="23">
        <f t="shared" si="354"/>
        <v>0</v>
      </c>
      <c r="I272" s="23">
        <f t="shared" si="354"/>
        <v>0</v>
      </c>
      <c r="J272" s="23">
        <f t="shared" si="354"/>
        <v>0</v>
      </c>
      <c r="K272" s="23">
        <f t="shared" si="354"/>
        <v>0</v>
      </c>
      <c r="L272" s="23">
        <f t="shared" si="354"/>
        <v>0</v>
      </c>
      <c r="M272" s="23">
        <f t="shared" si="354"/>
        <v>90991.099999999991</v>
      </c>
      <c r="N272" s="23">
        <f t="shared" si="354"/>
        <v>0</v>
      </c>
      <c r="O272" s="23">
        <f t="shared" si="354"/>
        <v>0</v>
      </c>
      <c r="P272" s="18" t="e">
        <f t="shared" si="326"/>
        <v>#REF!</v>
      </c>
      <c r="Q272" s="23">
        <f t="shared" si="336"/>
        <v>0</v>
      </c>
      <c r="R272" s="23">
        <f t="shared" si="337"/>
        <v>0</v>
      </c>
      <c r="S272" s="23">
        <f t="shared" si="338"/>
        <v>0</v>
      </c>
      <c r="T272" s="23">
        <f t="shared" si="339"/>
        <v>0</v>
      </c>
      <c r="U272" s="23">
        <f t="shared" si="340"/>
        <v>0</v>
      </c>
      <c r="V272" s="23">
        <f t="shared" si="341"/>
        <v>0</v>
      </c>
      <c r="W272" s="23">
        <f t="shared" si="333"/>
        <v>0</v>
      </c>
      <c r="X272" s="23">
        <f t="shared" si="334"/>
        <v>0</v>
      </c>
      <c r="Y272" s="23">
        <f t="shared" si="335"/>
        <v>-90991.099999999991</v>
      </c>
      <c r="Z272" s="23" t="e">
        <f>#REF!-N272</f>
        <v>#REF!</v>
      </c>
      <c r="AA272" s="23" t="e">
        <f>#REF!-O272</f>
        <v>#REF!</v>
      </c>
      <c r="AB272" s="18">
        <f>SUM(AC272:AK272)</f>
        <v>0</v>
      </c>
      <c r="AC272" s="23">
        <f t="shared" ref="AC272:AI272" si="355">SUM(AC274:AC277)</f>
        <v>0</v>
      </c>
      <c r="AD272" s="23">
        <f t="shared" si="355"/>
        <v>0</v>
      </c>
      <c r="AE272" s="23">
        <f t="shared" si="355"/>
        <v>0</v>
      </c>
      <c r="AF272" s="23">
        <f t="shared" si="355"/>
        <v>0</v>
      </c>
      <c r="AG272" s="23">
        <f t="shared" si="355"/>
        <v>0</v>
      </c>
      <c r="AH272" s="23">
        <f t="shared" si="355"/>
        <v>0</v>
      </c>
      <c r="AI272" s="23">
        <f t="shared" si="355"/>
        <v>0</v>
      </c>
      <c r="AJ272" s="23">
        <f t="shared" ref="AJ272:AK272" si="356">SUM(AJ274:AJ277)</f>
        <v>0</v>
      </c>
      <c r="AK272" s="141">
        <f t="shared" si="356"/>
        <v>0</v>
      </c>
    </row>
    <row r="273" spans="1:37" s="24" customFormat="1" ht="15.75" hidden="1" customHeight="1" outlineLevel="1" x14ac:dyDescent="0.25">
      <c r="A273" s="120"/>
      <c r="B273" s="54"/>
      <c r="C273" s="47" t="s">
        <v>1</v>
      </c>
      <c r="D273" s="18">
        <f t="shared" si="332"/>
        <v>0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18" t="e">
        <f t="shared" si="326"/>
        <v>#REF!</v>
      </c>
      <c r="Q273" s="23"/>
      <c r="R273" s="23"/>
      <c r="S273" s="23"/>
      <c r="T273" s="23"/>
      <c r="U273" s="23"/>
      <c r="V273" s="23"/>
      <c r="W273" s="23">
        <f t="shared" si="333"/>
        <v>0</v>
      </c>
      <c r="X273" s="23">
        <f t="shared" si="334"/>
        <v>0</v>
      </c>
      <c r="Y273" s="23">
        <f t="shared" si="335"/>
        <v>0</v>
      </c>
      <c r="Z273" s="23" t="e">
        <f>#REF!-N273</f>
        <v>#REF!</v>
      </c>
      <c r="AA273" s="23" t="e">
        <f>#REF!-O273</f>
        <v>#REF!</v>
      </c>
      <c r="AB273" s="18">
        <f>SUM(AC273:AK273)</f>
        <v>0</v>
      </c>
      <c r="AC273" s="23"/>
      <c r="AD273" s="23"/>
      <c r="AE273" s="23"/>
      <c r="AF273" s="23"/>
      <c r="AG273" s="23"/>
      <c r="AH273" s="23"/>
      <c r="AI273" s="23"/>
      <c r="AJ273" s="23"/>
      <c r="AK273" s="141"/>
    </row>
    <row r="274" spans="1:37" s="24" customFormat="1" ht="15.75" hidden="1" customHeight="1" outlineLevel="1" x14ac:dyDescent="0.25">
      <c r="A274" s="120"/>
      <c r="B274" s="54"/>
      <c r="C274" s="47" t="s">
        <v>2</v>
      </c>
      <c r="D274" s="18">
        <f t="shared" si="332"/>
        <v>86087.7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86087.7</v>
      </c>
      <c r="N274" s="23">
        <v>0</v>
      </c>
      <c r="O274" s="23">
        <v>0</v>
      </c>
      <c r="P274" s="18" t="e">
        <f t="shared" si="326"/>
        <v>#REF!</v>
      </c>
      <c r="Q274" s="23">
        <f t="shared" si="336"/>
        <v>0</v>
      </c>
      <c r="R274" s="23">
        <f t="shared" si="337"/>
        <v>0</v>
      </c>
      <c r="S274" s="23">
        <f t="shared" si="338"/>
        <v>0</v>
      </c>
      <c r="T274" s="23">
        <f t="shared" si="339"/>
        <v>0</v>
      </c>
      <c r="U274" s="23">
        <f t="shared" si="340"/>
        <v>0</v>
      </c>
      <c r="V274" s="23">
        <f t="shared" si="341"/>
        <v>0</v>
      </c>
      <c r="W274" s="23">
        <f t="shared" si="333"/>
        <v>0</v>
      </c>
      <c r="X274" s="23">
        <f t="shared" si="334"/>
        <v>0</v>
      </c>
      <c r="Y274" s="23">
        <f t="shared" si="335"/>
        <v>-86087.7</v>
      </c>
      <c r="Z274" s="23" t="e">
        <f>#REF!-N274</f>
        <v>#REF!</v>
      </c>
      <c r="AA274" s="23" t="e">
        <f>#REF!-O274</f>
        <v>#REF!</v>
      </c>
      <c r="AB274" s="18">
        <f>SUM(AC274:AK274)</f>
        <v>0</v>
      </c>
      <c r="AC274" s="23">
        <v>0</v>
      </c>
      <c r="AD274" s="23">
        <v>0</v>
      </c>
      <c r="AE274" s="23">
        <v>0</v>
      </c>
      <c r="AF274" s="23">
        <v>0</v>
      </c>
      <c r="AG274" s="23">
        <v>0</v>
      </c>
      <c r="AH274" s="23">
        <v>0</v>
      </c>
      <c r="AI274" s="23">
        <v>0</v>
      </c>
      <c r="AJ274" s="23">
        <v>0</v>
      </c>
      <c r="AK274" s="141">
        <v>0</v>
      </c>
    </row>
    <row r="275" spans="1:37" s="24" customFormat="1" ht="15.75" hidden="1" customHeight="1" outlineLevel="1" x14ac:dyDescent="0.25">
      <c r="A275" s="120"/>
      <c r="B275" s="54"/>
      <c r="C275" s="47" t="s">
        <v>3</v>
      </c>
      <c r="D275" s="18">
        <f t="shared" si="332"/>
        <v>4903.3999999999996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f>4903.4-4903.4</f>
        <v>0</v>
      </c>
      <c r="K275" s="23">
        <v>0</v>
      </c>
      <c r="L275" s="23">
        <v>0</v>
      </c>
      <c r="M275" s="23">
        <v>4903.3999999999996</v>
      </c>
      <c r="N275" s="23">
        <f>4903.4-4903.4</f>
        <v>0</v>
      </c>
      <c r="O275" s="23">
        <v>0</v>
      </c>
      <c r="P275" s="18" t="e">
        <f t="shared" si="326"/>
        <v>#REF!</v>
      </c>
      <c r="Q275" s="23">
        <f t="shared" si="336"/>
        <v>0</v>
      </c>
      <c r="R275" s="23">
        <f t="shared" si="337"/>
        <v>0</v>
      </c>
      <c r="S275" s="23">
        <f t="shared" si="338"/>
        <v>0</v>
      </c>
      <c r="T275" s="23">
        <f t="shared" si="339"/>
        <v>0</v>
      </c>
      <c r="U275" s="23">
        <f t="shared" si="340"/>
        <v>0</v>
      </c>
      <c r="V275" s="23">
        <f t="shared" si="341"/>
        <v>0</v>
      </c>
      <c r="W275" s="23">
        <f t="shared" si="333"/>
        <v>0</v>
      </c>
      <c r="X275" s="23">
        <f t="shared" si="334"/>
        <v>0</v>
      </c>
      <c r="Y275" s="23">
        <f t="shared" si="335"/>
        <v>-4903.3999999999996</v>
      </c>
      <c r="Z275" s="23" t="e">
        <f>#REF!-N275</f>
        <v>#REF!</v>
      </c>
      <c r="AA275" s="23" t="e">
        <f>#REF!-O275</f>
        <v>#REF!</v>
      </c>
      <c r="AB275" s="18">
        <f>SUM(AC275:AK275)</f>
        <v>0</v>
      </c>
      <c r="AC275" s="23">
        <v>0</v>
      </c>
      <c r="AD275" s="23">
        <v>0</v>
      </c>
      <c r="AE275" s="23">
        <v>0</v>
      </c>
      <c r="AF275" s="23">
        <v>0</v>
      </c>
      <c r="AG275" s="23">
        <v>0</v>
      </c>
      <c r="AH275" s="23">
        <f>4903.4-4903.4</f>
        <v>0</v>
      </c>
      <c r="AI275" s="23">
        <v>0</v>
      </c>
      <c r="AJ275" s="23">
        <v>0</v>
      </c>
      <c r="AK275" s="141">
        <v>0</v>
      </c>
    </row>
    <row r="276" spans="1:37" s="24" customFormat="1" ht="15.75" hidden="1" customHeight="1" outlineLevel="1" x14ac:dyDescent="0.25">
      <c r="A276" s="120"/>
      <c r="B276" s="54"/>
      <c r="C276" s="47" t="s">
        <v>4</v>
      </c>
      <c r="D276" s="18">
        <f t="shared" si="332"/>
        <v>0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18" t="e">
        <f t="shared" si="326"/>
        <v>#REF!</v>
      </c>
      <c r="Q276" s="23">
        <f t="shared" si="336"/>
        <v>0</v>
      </c>
      <c r="R276" s="23">
        <f t="shared" si="337"/>
        <v>0</v>
      </c>
      <c r="S276" s="23">
        <f t="shared" si="338"/>
        <v>0</v>
      </c>
      <c r="T276" s="23">
        <f t="shared" si="339"/>
        <v>0</v>
      </c>
      <c r="U276" s="23">
        <f t="shared" si="340"/>
        <v>0</v>
      </c>
      <c r="V276" s="23">
        <f t="shared" si="341"/>
        <v>0</v>
      </c>
      <c r="W276" s="23">
        <f t="shared" si="333"/>
        <v>0</v>
      </c>
      <c r="X276" s="23">
        <f t="shared" si="334"/>
        <v>0</v>
      </c>
      <c r="Y276" s="23">
        <f t="shared" si="335"/>
        <v>0</v>
      </c>
      <c r="Z276" s="23" t="e">
        <f>#REF!-N276</f>
        <v>#REF!</v>
      </c>
      <c r="AA276" s="23" t="e">
        <f>#REF!-O276</f>
        <v>#REF!</v>
      </c>
      <c r="AB276" s="18">
        <f>SUM(AC276:AK276)</f>
        <v>0</v>
      </c>
      <c r="AC276" s="23">
        <v>0</v>
      </c>
      <c r="AD276" s="23">
        <v>0</v>
      </c>
      <c r="AE276" s="23">
        <v>0</v>
      </c>
      <c r="AF276" s="23">
        <v>0</v>
      </c>
      <c r="AG276" s="23">
        <v>0</v>
      </c>
      <c r="AH276" s="23">
        <v>0</v>
      </c>
      <c r="AI276" s="23">
        <v>0</v>
      </c>
      <c r="AJ276" s="23">
        <v>0</v>
      </c>
      <c r="AK276" s="141">
        <v>0</v>
      </c>
    </row>
    <row r="277" spans="1:37" s="24" customFormat="1" ht="15.75" hidden="1" customHeight="1" outlineLevel="1" x14ac:dyDescent="0.25">
      <c r="A277" s="120"/>
      <c r="B277" s="54"/>
      <c r="C277" s="47" t="s">
        <v>5</v>
      </c>
      <c r="D277" s="18">
        <f t="shared" si="332"/>
        <v>0</v>
      </c>
      <c r="E277" s="23">
        <v>0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18" t="e">
        <f t="shared" si="326"/>
        <v>#REF!</v>
      </c>
      <c r="Q277" s="23">
        <f t="shared" si="336"/>
        <v>0</v>
      </c>
      <c r="R277" s="23">
        <f t="shared" si="337"/>
        <v>0</v>
      </c>
      <c r="S277" s="23">
        <f t="shared" si="338"/>
        <v>0</v>
      </c>
      <c r="T277" s="23">
        <f t="shared" si="339"/>
        <v>0</v>
      </c>
      <c r="U277" s="23">
        <f t="shared" si="340"/>
        <v>0</v>
      </c>
      <c r="V277" s="23">
        <f t="shared" si="341"/>
        <v>0</v>
      </c>
      <c r="W277" s="23">
        <f t="shared" si="333"/>
        <v>0</v>
      </c>
      <c r="X277" s="23">
        <f t="shared" si="334"/>
        <v>0</v>
      </c>
      <c r="Y277" s="23">
        <f t="shared" si="335"/>
        <v>0</v>
      </c>
      <c r="Z277" s="23" t="e">
        <f>#REF!-N277</f>
        <v>#REF!</v>
      </c>
      <c r="AA277" s="23" t="e">
        <f>#REF!-O277</f>
        <v>#REF!</v>
      </c>
      <c r="AB277" s="18">
        <f>SUM(AC277:AK277)</f>
        <v>0</v>
      </c>
      <c r="AC277" s="23">
        <v>0</v>
      </c>
      <c r="AD277" s="23">
        <v>0</v>
      </c>
      <c r="AE277" s="23">
        <v>0</v>
      </c>
      <c r="AF277" s="23">
        <v>0</v>
      </c>
      <c r="AG277" s="23">
        <v>0</v>
      </c>
      <c r="AH277" s="23">
        <v>0</v>
      </c>
      <c r="AI277" s="23">
        <v>0</v>
      </c>
      <c r="AJ277" s="23">
        <v>0</v>
      </c>
      <c r="AK277" s="141">
        <v>0</v>
      </c>
    </row>
    <row r="278" spans="1:37" s="24" customFormat="1" ht="15.75" hidden="1" customHeight="1" outlineLevel="1" x14ac:dyDescent="0.25">
      <c r="A278" s="120" t="s">
        <v>81</v>
      </c>
      <c r="B278" s="54" t="s">
        <v>111</v>
      </c>
      <c r="C278" s="47" t="s">
        <v>0</v>
      </c>
      <c r="D278" s="18">
        <f t="shared" si="332"/>
        <v>1106183.3999999999</v>
      </c>
      <c r="E278" s="23">
        <f t="shared" ref="E278:O278" si="357">SUM(E279:E283)</f>
        <v>0</v>
      </c>
      <c r="F278" s="23">
        <f t="shared" si="357"/>
        <v>0</v>
      </c>
      <c r="G278" s="23">
        <f t="shared" si="357"/>
        <v>0</v>
      </c>
      <c r="H278" s="23">
        <f t="shared" si="357"/>
        <v>0</v>
      </c>
      <c r="I278" s="23">
        <f t="shared" si="357"/>
        <v>0</v>
      </c>
      <c r="J278" s="23">
        <f t="shared" si="357"/>
        <v>0</v>
      </c>
      <c r="K278" s="23">
        <f t="shared" si="357"/>
        <v>0</v>
      </c>
      <c r="L278" s="23">
        <f t="shared" si="357"/>
        <v>0</v>
      </c>
      <c r="M278" s="23">
        <f t="shared" si="357"/>
        <v>1106183.3999999999</v>
      </c>
      <c r="N278" s="23">
        <f t="shared" si="357"/>
        <v>0</v>
      </c>
      <c r="O278" s="23">
        <f t="shared" si="357"/>
        <v>0</v>
      </c>
      <c r="P278" s="18" t="e">
        <f t="shared" si="326"/>
        <v>#REF!</v>
      </c>
      <c r="Q278" s="23">
        <f t="shared" si="336"/>
        <v>0</v>
      </c>
      <c r="R278" s="23">
        <f t="shared" si="337"/>
        <v>0</v>
      </c>
      <c r="S278" s="23">
        <f t="shared" si="338"/>
        <v>0</v>
      </c>
      <c r="T278" s="23">
        <f t="shared" si="339"/>
        <v>0</v>
      </c>
      <c r="U278" s="23">
        <f t="shared" si="340"/>
        <v>0</v>
      </c>
      <c r="V278" s="23">
        <f t="shared" si="341"/>
        <v>0</v>
      </c>
      <c r="W278" s="23">
        <f t="shared" si="333"/>
        <v>0</v>
      </c>
      <c r="X278" s="23">
        <f t="shared" si="334"/>
        <v>0</v>
      </c>
      <c r="Y278" s="23">
        <f t="shared" si="335"/>
        <v>-1106183.3999999999</v>
      </c>
      <c r="Z278" s="23" t="e">
        <f>#REF!-N278</f>
        <v>#REF!</v>
      </c>
      <c r="AA278" s="23" t="e">
        <f>#REF!-O278</f>
        <v>#REF!</v>
      </c>
      <c r="AB278" s="18">
        <f>SUM(AC278:AK278)</f>
        <v>0</v>
      </c>
      <c r="AC278" s="23">
        <f t="shared" ref="AC278:AI278" si="358">SUM(AC279:AC283)</f>
        <v>0</v>
      </c>
      <c r="AD278" s="23">
        <f t="shared" si="358"/>
        <v>0</v>
      </c>
      <c r="AE278" s="23">
        <f t="shared" si="358"/>
        <v>0</v>
      </c>
      <c r="AF278" s="23">
        <f t="shared" si="358"/>
        <v>0</v>
      </c>
      <c r="AG278" s="23">
        <f t="shared" si="358"/>
        <v>0</v>
      </c>
      <c r="AH278" s="23">
        <f t="shared" si="358"/>
        <v>0</v>
      </c>
      <c r="AI278" s="23">
        <f t="shared" si="358"/>
        <v>0</v>
      </c>
      <c r="AJ278" s="23">
        <f t="shared" ref="AJ278:AK278" si="359">SUM(AJ279:AJ283)</f>
        <v>0</v>
      </c>
      <c r="AK278" s="141">
        <f t="shared" si="359"/>
        <v>0</v>
      </c>
    </row>
    <row r="279" spans="1:37" s="24" customFormat="1" ht="15.75" hidden="1" customHeight="1" outlineLevel="1" x14ac:dyDescent="0.25">
      <c r="A279" s="120"/>
      <c r="B279" s="54"/>
      <c r="C279" s="47" t="s">
        <v>1</v>
      </c>
      <c r="D279" s="18">
        <f t="shared" si="332"/>
        <v>0</v>
      </c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18" t="e">
        <f t="shared" si="326"/>
        <v>#REF!</v>
      </c>
      <c r="Q279" s="23"/>
      <c r="R279" s="23"/>
      <c r="S279" s="23"/>
      <c r="T279" s="23"/>
      <c r="U279" s="23"/>
      <c r="V279" s="23"/>
      <c r="W279" s="23">
        <f t="shared" si="333"/>
        <v>0</v>
      </c>
      <c r="X279" s="23">
        <f t="shared" si="334"/>
        <v>0</v>
      </c>
      <c r="Y279" s="23">
        <f t="shared" si="335"/>
        <v>0</v>
      </c>
      <c r="Z279" s="23" t="e">
        <f>#REF!-N279</f>
        <v>#REF!</v>
      </c>
      <c r="AA279" s="23" t="e">
        <f>#REF!-O279</f>
        <v>#REF!</v>
      </c>
      <c r="AB279" s="18">
        <f>SUM(AC279:AK279)</f>
        <v>0</v>
      </c>
      <c r="AC279" s="23"/>
      <c r="AD279" s="23"/>
      <c r="AE279" s="23"/>
      <c r="AF279" s="23"/>
      <c r="AG279" s="23"/>
      <c r="AH279" s="23"/>
      <c r="AI279" s="23"/>
      <c r="AJ279" s="23"/>
      <c r="AK279" s="141"/>
    </row>
    <row r="280" spans="1:37" s="24" customFormat="1" ht="15.75" hidden="1" customHeight="1" outlineLevel="1" x14ac:dyDescent="0.25">
      <c r="A280" s="120"/>
      <c r="B280" s="54"/>
      <c r="C280" s="47" t="s">
        <v>2</v>
      </c>
      <c r="D280" s="18">
        <f t="shared" si="332"/>
        <v>1078975.2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1078975.2</v>
      </c>
      <c r="N280" s="23">
        <v>0</v>
      </c>
      <c r="O280" s="23">
        <v>0</v>
      </c>
      <c r="P280" s="18" t="e">
        <f t="shared" si="326"/>
        <v>#REF!</v>
      </c>
      <c r="Q280" s="23">
        <f t="shared" si="336"/>
        <v>0</v>
      </c>
      <c r="R280" s="23">
        <f t="shared" si="337"/>
        <v>0</v>
      </c>
      <c r="S280" s="23">
        <f t="shared" si="338"/>
        <v>0</v>
      </c>
      <c r="T280" s="23">
        <f t="shared" si="339"/>
        <v>0</v>
      </c>
      <c r="U280" s="23">
        <f t="shared" si="340"/>
        <v>0</v>
      </c>
      <c r="V280" s="23">
        <f t="shared" si="341"/>
        <v>0</v>
      </c>
      <c r="W280" s="23">
        <f t="shared" si="333"/>
        <v>0</v>
      </c>
      <c r="X280" s="23">
        <f t="shared" si="334"/>
        <v>0</v>
      </c>
      <c r="Y280" s="23">
        <f t="shared" si="335"/>
        <v>-1078975.2</v>
      </c>
      <c r="Z280" s="23" t="e">
        <f>#REF!-N280</f>
        <v>#REF!</v>
      </c>
      <c r="AA280" s="23" t="e">
        <f>#REF!-O280</f>
        <v>#REF!</v>
      </c>
      <c r="AB280" s="18">
        <f>SUM(AC280:AK280)</f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  <c r="AJ280" s="23">
        <v>0</v>
      </c>
      <c r="AK280" s="141">
        <v>0</v>
      </c>
    </row>
    <row r="281" spans="1:37" s="24" customFormat="1" ht="15.75" hidden="1" customHeight="1" outlineLevel="1" x14ac:dyDescent="0.25">
      <c r="A281" s="120"/>
      <c r="B281" s="54"/>
      <c r="C281" s="47" t="s">
        <v>3</v>
      </c>
      <c r="D281" s="18">
        <f t="shared" si="332"/>
        <v>27208.2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f>27208.2-27208.2</f>
        <v>0</v>
      </c>
      <c r="K281" s="23">
        <v>0</v>
      </c>
      <c r="L281" s="23">
        <v>0</v>
      </c>
      <c r="M281" s="23">
        <v>27208.2</v>
      </c>
      <c r="N281" s="23">
        <f>27208.2-27208.2</f>
        <v>0</v>
      </c>
      <c r="O281" s="23">
        <v>0</v>
      </c>
      <c r="P281" s="18" t="e">
        <f t="shared" si="326"/>
        <v>#REF!</v>
      </c>
      <c r="Q281" s="23">
        <f t="shared" si="336"/>
        <v>0</v>
      </c>
      <c r="R281" s="23">
        <f t="shared" si="337"/>
        <v>0</v>
      </c>
      <c r="S281" s="23">
        <f t="shared" si="338"/>
        <v>0</v>
      </c>
      <c r="T281" s="23">
        <f t="shared" si="339"/>
        <v>0</v>
      </c>
      <c r="U281" s="23">
        <f t="shared" si="340"/>
        <v>0</v>
      </c>
      <c r="V281" s="23">
        <f t="shared" si="341"/>
        <v>0</v>
      </c>
      <c r="W281" s="23">
        <f t="shared" si="333"/>
        <v>0</v>
      </c>
      <c r="X281" s="23">
        <f t="shared" si="334"/>
        <v>0</v>
      </c>
      <c r="Y281" s="23">
        <f t="shared" si="335"/>
        <v>-27208.2</v>
      </c>
      <c r="Z281" s="23" t="e">
        <f>#REF!-N281</f>
        <v>#REF!</v>
      </c>
      <c r="AA281" s="23" t="e">
        <f>#REF!-O281</f>
        <v>#REF!</v>
      </c>
      <c r="AB281" s="18">
        <f>SUM(AC281:AK281)</f>
        <v>0</v>
      </c>
      <c r="AC281" s="23">
        <v>0</v>
      </c>
      <c r="AD281" s="23">
        <v>0</v>
      </c>
      <c r="AE281" s="23">
        <v>0</v>
      </c>
      <c r="AF281" s="23">
        <v>0</v>
      </c>
      <c r="AG281" s="23">
        <v>0</v>
      </c>
      <c r="AH281" s="23">
        <f>27208.2-27208.2</f>
        <v>0</v>
      </c>
      <c r="AI281" s="23">
        <v>0</v>
      </c>
      <c r="AJ281" s="23">
        <v>0</v>
      </c>
      <c r="AK281" s="141">
        <v>0</v>
      </c>
    </row>
    <row r="282" spans="1:37" s="24" customFormat="1" ht="15.75" hidden="1" customHeight="1" outlineLevel="1" x14ac:dyDescent="0.25">
      <c r="A282" s="120"/>
      <c r="B282" s="54"/>
      <c r="C282" s="47" t="s">
        <v>4</v>
      </c>
      <c r="D282" s="18">
        <f t="shared" si="332"/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18" t="e">
        <f t="shared" si="326"/>
        <v>#REF!</v>
      </c>
      <c r="Q282" s="23">
        <f t="shared" si="336"/>
        <v>0</v>
      </c>
      <c r="R282" s="23">
        <f t="shared" si="337"/>
        <v>0</v>
      </c>
      <c r="S282" s="23">
        <f t="shared" si="338"/>
        <v>0</v>
      </c>
      <c r="T282" s="23">
        <f t="shared" si="339"/>
        <v>0</v>
      </c>
      <c r="U282" s="23">
        <f t="shared" si="340"/>
        <v>0</v>
      </c>
      <c r="V282" s="23">
        <f t="shared" si="341"/>
        <v>0</v>
      </c>
      <c r="W282" s="23">
        <f t="shared" si="333"/>
        <v>0</v>
      </c>
      <c r="X282" s="23">
        <f t="shared" si="334"/>
        <v>0</v>
      </c>
      <c r="Y282" s="23">
        <f t="shared" si="335"/>
        <v>0</v>
      </c>
      <c r="Z282" s="23" t="e">
        <f>#REF!-N282</f>
        <v>#REF!</v>
      </c>
      <c r="AA282" s="23" t="e">
        <f>#REF!-O282</f>
        <v>#REF!</v>
      </c>
      <c r="AB282" s="18">
        <f>SUM(AC282:AK282)</f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3">
        <v>0</v>
      </c>
      <c r="AK282" s="141">
        <v>0</v>
      </c>
    </row>
    <row r="283" spans="1:37" s="24" customFormat="1" ht="15.75" hidden="1" customHeight="1" outlineLevel="1" x14ac:dyDescent="0.25">
      <c r="A283" s="120"/>
      <c r="B283" s="54"/>
      <c r="C283" s="47" t="s">
        <v>5</v>
      </c>
      <c r="D283" s="18">
        <f t="shared" si="332"/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18" t="e">
        <f t="shared" si="326"/>
        <v>#REF!</v>
      </c>
      <c r="Q283" s="23">
        <f t="shared" si="336"/>
        <v>0</v>
      </c>
      <c r="R283" s="23">
        <f t="shared" si="337"/>
        <v>0</v>
      </c>
      <c r="S283" s="23">
        <f t="shared" si="338"/>
        <v>0</v>
      </c>
      <c r="T283" s="23">
        <f t="shared" si="339"/>
        <v>0</v>
      </c>
      <c r="U283" s="23">
        <f t="shared" si="340"/>
        <v>0</v>
      </c>
      <c r="V283" s="23">
        <f t="shared" si="341"/>
        <v>0</v>
      </c>
      <c r="W283" s="23">
        <f t="shared" si="333"/>
        <v>0</v>
      </c>
      <c r="X283" s="23">
        <f t="shared" si="334"/>
        <v>0</v>
      </c>
      <c r="Y283" s="23">
        <f t="shared" si="335"/>
        <v>0</v>
      </c>
      <c r="Z283" s="23" t="e">
        <f>#REF!-N283</f>
        <v>#REF!</v>
      </c>
      <c r="AA283" s="23" t="e">
        <f>#REF!-O283</f>
        <v>#REF!</v>
      </c>
      <c r="AB283" s="18">
        <f>SUM(AC283:AK283)</f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3">
        <v>0</v>
      </c>
      <c r="AK283" s="141">
        <v>0</v>
      </c>
    </row>
    <row r="284" spans="1:37" s="24" customFormat="1" ht="15.75" hidden="1" customHeight="1" outlineLevel="1" x14ac:dyDescent="0.25">
      <c r="A284" s="120" t="s">
        <v>82</v>
      </c>
      <c r="B284" s="54" t="s">
        <v>111</v>
      </c>
      <c r="C284" s="47" t="s">
        <v>0</v>
      </c>
      <c r="D284" s="18">
        <f t="shared" si="332"/>
        <v>2639524.5999999996</v>
      </c>
      <c r="E284" s="23">
        <f t="shared" ref="E284:O284" si="360">SUM(E286:E289)</f>
        <v>0</v>
      </c>
      <c r="F284" s="23">
        <f t="shared" si="360"/>
        <v>0</v>
      </c>
      <c r="G284" s="23">
        <f t="shared" si="360"/>
        <v>0</v>
      </c>
      <c r="H284" s="23">
        <f t="shared" si="360"/>
        <v>0</v>
      </c>
      <c r="I284" s="23">
        <f t="shared" si="360"/>
        <v>0</v>
      </c>
      <c r="J284" s="23">
        <f t="shared" si="360"/>
        <v>0</v>
      </c>
      <c r="K284" s="23">
        <f t="shared" si="360"/>
        <v>0</v>
      </c>
      <c r="L284" s="23">
        <f t="shared" si="360"/>
        <v>0</v>
      </c>
      <c r="M284" s="23">
        <f t="shared" si="360"/>
        <v>2639524.5999999996</v>
      </c>
      <c r="N284" s="23">
        <f t="shared" si="360"/>
        <v>0</v>
      </c>
      <c r="O284" s="23">
        <f t="shared" si="360"/>
        <v>0</v>
      </c>
      <c r="P284" s="18" t="e">
        <f t="shared" si="326"/>
        <v>#REF!</v>
      </c>
      <c r="Q284" s="23">
        <f t="shared" si="336"/>
        <v>0</v>
      </c>
      <c r="R284" s="23">
        <f t="shared" si="337"/>
        <v>0</v>
      </c>
      <c r="S284" s="23">
        <f t="shared" si="338"/>
        <v>0</v>
      </c>
      <c r="T284" s="23">
        <f t="shared" si="339"/>
        <v>0</v>
      </c>
      <c r="U284" s="23">
        <f t="shared" si="340"/>
        <v>0</v>
      </c>
      <c r="V284" s="23">
        <f t="shared" si="341"/>
        <v>0</v>
      </c>
      <c r="W284" s="23">
        <f t="shared" si="333"/>
        <v>0</v>
      </c>
      <c r="X284" s="23">
        <f t="shared" si="334"/>
        <v>0</v>
      </c>
      <c r="Y284" s="23">
        <f t="shared" si="335"/>
        <v>-2639524.5999999996</v>
      </c>
      <c r="Z284" s="23" t="e">
        <f>#REF!-N284</f>
        <v>#REF!</v>
      </c>
      <c r="AA284" s="23" t="e">
        <f>#REF!-O284</f>
        <v>#REF!</v>
      </c>
      <c r="AB284" s="18">
        <f>SUM(AC284:AK284)</f>
        <v>0</v>
      </c>
      <c r="AC284" s="23">
        <f t="shared" ref="AC284:AI284" si="361">SUM(AC286:AC289)</f>
        <v>0</v>
      </c>
      <c r="AD284" s="23">
        <f t="shared" si="361"/>
        <v>0</v>
      </c>
      <c r="AE284" s="23">
        <f t="shared" si="361"/>
        <v>0</v>
      </c>
      <c r="AF284" s="23">
        <f t="shared" si="361"/>
        <v>0</v>
      </c>
      <c r="AG284" s="23">
        <f t="shared" si="361"/>
        <v>0</v>
      </c>
      <c r="AH284" s="23">
        <f t="shared" si="361"/>
        <v>0</v>
      </c>
      <c r="AI284" s="23">
        <f t="shared" si="361"/>
        <v>0</v>
      </c>
      <c r="AJ284" s="23">
        <f t="shared" ref="AJ284:AK284" si="362">SUM(AJ286:AJ289)</f>
        <v>0</v>
      </c>
      <c r="AK284" s="141">
        <f t="shared" si="362"/>
        <v>0</v>
      </c>
    </row>
    <row r="285" spans="1:37" s="24" customFormat="1" ht="15.75" hidden="1" customHeight="1" outlineLevel="1" x14ac:dyDescent="0.25">
      <c r="A285" s="120"/>
      <c r="B285" s="54"/>
      <c r="C285" s="47" t="s">
        <v>1</v>
      </c>
      <c r="D285" s="18">
        <f t="shared" si="332"/>
        <v>0</v>
      </c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18" t="e">
        <f t="shared" si="326"/>
        <v>#REF!</v>
      </c>
      <c r="Q285" s="23"/>
      <c r="R285" s="23"/>
      <c r="S285" s="23"/>
      <c r="T285" s="23"/>
      <c r="U285" s="23"/>
      <c r="V285" s="23"/>
      <c r="W285" s="23">
        <f t="shared" si="333"/>
        <v>0</v>
      </c>
      <c r="X285" s="23">
        <f t="shared" si="334"/>
        <v>0</v>
      </c>
      <c r="Y285" s="23">
        <f t="shared" si="335"/>
        <v>0</v>
      </c>
      <c r="Z285" s="23" t="e">
        <f>#REF!-N285</f>
        <v>#REF!</v>
      </c>
      <c r="AA285" s="23" t="e">
        <f>#REF!-O285</f>
        <v>#REF!</v>
      </c>
      <c r="AB285" s="18">
        <f>SUM(AC285:AK285)</f>
        <v>0</v>
      </c>
      <c r="AC285" s="23"/>
      <c r="AD285" s="23"/>
      <c r="AE285" s="23"/>
      <c r="AF285" s="23"/>
      <c r="AG285" s="23"/>
      <c r="AH285" s="23"/>
      <c r="AI285" s="23"/>
      <c r="AJ285" s="23"/>
      <c r="AK285" s="141"/>
    </row>
    <row r="286" spans="1:37" s="24" customFormat="1" ht="15.75" hidden="1" customHeight="1" outlineLevel="1" x14ac:dyDescent="0.25">
      <c r="A286" s="120"/>
      <c r="B286" s="54"/>
      <c r="C286" s="47" t="s">
        <v>2</v>
      </c>
      <c r="D286" s="18">
        <f t="shared" si="332"/>
        <v>428200.8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f>16343.5-16343.5</f>
        <v>0</v>
      </c>
      <c r="K286" s="23">
        <v>0</v>
      </c>
      <c r="L286" s="23">
        <v>0</v>
      </c>
      <c r="M286" s="23">
        <v>428200.8</v>
      </c>
      <c r="N286" s="23">
        <f>16343.5-16343.5</f>
        <v>0</v>
      </c>
      <c r="O286" s="23">
        <v>0</v>
      </c>
      <c r="P286" s="18" t="e">
        <f t="shared" si="326"/>
        <v>#REF!</v>
      </c>
      <c r="Q286" s="23">
        <f t="shared" si="336"/>
        <v>0</v>
      </c>
      <c r="R286" s="23">
        <f t="shared" si="337"/>
        <v>0</v>
      </c>
      <c r="S286" s="23">
        <f t="shared" si="338"/>
        <v>0</v>
      </c>
      <c r="T286" s="23">
        <f t="shared" si="339"/>
        <v>0</v>
      </c>
      <c r="U286" s="23">
        <f t="shared" si="340"/>
        <v>0</v>
      </c>
      <c r="V286" s="23">
        <f t="shared" si="341"/>
        <v>0</v>
      </c>
      <c r="W286" s="23">
        <f t="shared" si="333"/>
        <v>0</v>
      </c>
      <c r="X286" s="23">
        <f t="shared" si="334"/>
        <v>0</v>
      </c>
      <c r="Y286" s="23">
        <f t="shared" si="335"/>
        <v>-428200.8</v>
      </c>
      <c r="Z286" s="23" t="e">
        <f>#REF!-N286</f>
        <v>#REF!</v>
      </c>
      <c r="AA286" s="23" t="e">
        <f>#REF!-O286</f>
        <v>#REF!</v>
      </c>
      <c r="AB286" s="18">
        <f>SUM(AC286:AK286)</f>
        <v>0</v>
      </c>
      <c r="AC286" s="23">
        <v>0</v>
      </c>
      <c r="AD286" s="23">
        <v>0</v>
      </c>
      <c r="AE286" s="23">
        <v>0</v>
      </c>
      <c r="AF286" s="23">
        <v>0</v>
      </c>
      <c r="AG286" s="23">
        <v>0</v>
      </c>
      <c r="AH286" s="23">
        <f>16343.5-16343.5</f>
        <v>0</v>
      </c>
      <c r="AI286" s="23">
        <v>0</v>
      </c>
      <c r="AJ286" s="23">
        <v>0</v>
      </c>
      <c r="AK286" s="141">
        <v>0</v>
      </c>
    </row>
    <row r="287" spans="1:37" s="24" customFormat="1" ht="15.75" hidden="1" customHeight="1" outlineLevel="1" x14ac:dyDescent="0.25">
      <c r="A287" s="120"/>
      <c r="B287" s="54"/>
      <c r="C287" s="47" t="s">
        <v>3</v>
      </c>
      <c r="D287" s="18">
        <f t="shared" si="332"/>
        <v>2211323.7999999998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f>128799.2-128799.2</f>
        <v>0</v>
      </c>
      <c r="K287" s="23">
        <v>0</v>
      </c>
      <c r="L287" s="23">
        <v>0</v>
      </c>
      <c r="M287" s="23">
        <v>2211323.7999999998</v>
      </c>
      <c r="N287" s="23">
        <f>128799.2-128799.2</f>
        <v>0</v>
      </c>
      <c r="O287" s="23">
        <v>0</v>
      </c>
      <c r="P287" s="18" t="e">
        <f t="shared" si="326"/>
        <v>#REF!</v>
      </c>
      <c r="Q287" s="23">
        <f t="shared" si="336"/>
        <v>0</v>
      </c>
      <c r="R287" s="23">
        <f t="shared" si="337"/>
        <v>0</v>
      </c>
      <c r="S287" s="23">
        <f t="shared" si="338"/>
        <v>0</v>
      </c>
      <c r="T287" s="23">
        <f t="shared" si="339"/>
        <v>0</v>
      </c>
      <c r="U287" s="23">
        <f t="shared" si="340"/>
        <v>0</v>
      </c>
      <c r="V287" s="23">
        <f t="shared" si="341"/>
        <v>0</v>
      </c>
      <c r="W287" s="23">
        <f t="shared" si="333"/>
        <v>0</v>
      </c>
      <c r="X287" s="23">
        <f t="shared" si="334"/>
        <v>0</v>
      </c>
      <c r="Y287" s="23">
        <f t="shared" si="335"/>
        <v>-2211323.7999999998</v>
      </c>
      <c r="Z287" s="23" t="e">
        <f>#REF!-N287</f>
        <v>#REF!</v>
      </c>
      <c r="AA287" s="23" t="e">
        <f>#REF!-O287</f>
        <v>#REF!</v>
      </c>
      <c r="AB287" s="18">
        <f>SUM(AC287:AK287)</f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f>128799.2-128799.2</f>
        <v>0</v>
      </c>
      <c r="AI287" s="23">
        <v>0</v>
      </c>
      <c r="AJ287" s="23">
        <v>0</v>
      </c>
      <c r="AK287" s="141">
        <v>0</v>
      </c>
    </row>
    <row r="288" spans="1:37" s="24" customFormat="1" ht="15.75" hidden="1" customHeight="1" outlineLevel="1" x14ac:dyDescent="0.25">
      <c r="A288" s="120"/>
      <c r="B288" s="54"/>
      <c r="C288" s="47" t="s">
        <v>4</v>
      </c>
      <c r="D288" s="18">
        <f t="shared" si="332"/>
        <v>0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18" t="e">
        <f t="shared" si="326"/>
        <v>#REF!</v>
      </c>
      <c r="Q288" s="23">
        <f t="shared" si="336"/>
        <v>0</v>
      </c>
      <c r="R288" s="23">
        <f t="shared" si="337"/>
        <v>0</v>
      </c>
      <c r="S288" s="23">
        <f t="shared" si="338"/>
        <v>0</v>
      </c>
      <c r="T288" s="23">
        <f t="shared" si="339"/>
        <v>0</v>
      </c>
      <c r="U288" s="23">
        <f t="shared" si="340"/>
        <v>0</v>
      </c>
      <c r="V288" s="23">
        <f t="shared" si="341"/>
        <v>0</v>
      </c>
      <c r="W288" s="23">
        <f t="shared" si="333"/>
        <v>0</v>
      </c>
      <c r="X288" s="23">
        <f t="shared" si="334"/>
        <v>0</v>
      </c>
      <c r="Y288" s="23">
        <f t="shared" si="335"/>
        <v>0</v>
      </c>
      <c r="Z288" s="23" t="e">
        <f>#REF!-N288</f>
        <v>#REF!</v>
      </c>
      <c r="AA288" s="23" t="e">
        <f>#REF!-O288</f>
        <v>#REF!</v>
      </c>
      <c r="AB288" s="18">
        <f>SUM(AC288:AK288)</f>
        <v>0</v>
      </c>
      <c r="AC288" s="23">
        <v>0</v>
      </c>
      <c r="AD288" s="23">
        <v>0</v>
      </c>
      <c r="AE288" s="23">
        <v>0</v>
      </c>
      <c r="AF288" s="23">
        <v>0</v>
      </c>
      <c r="AG288" s="23">
        <v>0</v>
      </c>
      <c r="AH288" s="23">
        <v>0</v>
      </c>
      <c r="AI288" s="23">
        <v>0</v>
      </c>
      <c r="AJ288" s="23">
        <v>0</v>
      </c>
      <c r="AK288" s="141">
        <v>0</v>
      </c>
    </row>
    <row r="289" spans="1:37" s="24" customFormat="1" ht="15.75" hidden="1" customHeight="1" outlineLevel="1" x14ac:dyDescent="0.25">
      <c r="A289" s="120"/>
      <c r="B289" s="54"/>
      <c r="C289" s="47" t="s">
        <v>5</v>
      </c>
      <c r="D289" s="18">
        <f t="shared" si="332"/>
        <v>0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18" t="e">
        <f t="shared" si="326"/>
        <v>#REF!</v>
      </c>
      <c r="Q289" s="23">
        <f t="shared" si="336"/>
        <v>0</v>
      </c>
      <c r="R289" s="23">
        <f t="shared" si="337"/>
        <v>0</v>
      </c>
      <c r="S289" s="23">
        <f t="shared" si="338"/>
        <v>0</v>
      </c>
      <c r="T289" s="23">
        <f t="shared" si="339"/>
        <v>0</v>
      </c>
      <c r="U289" s="23">
        <f t="shared" si="340"/>
        <v>0</v>
      </c>
      <c r="V289" s="23">
        <f t="shared" si="341"/>
        <v>0</v>
      </c>
      <c r="W289" s="23">
        <f t="shared" si="333"/>
        <v>0</v>
      </c>
      <c r="X289" s="23">
        <f t="shared" si="334"/>
        <v>0</v>
      </c>
      <c r="Y289" s="23">
        <f t="shared" si="335"/>
        <v>0</v>
      </c>
      <c r="Z289" s="23" t="e">
        <f>#REF!-N289</f>
        <v>#REF!</v>
      </c>
      <c r="AA289" s="23" t="e">
        <f>#REF!-O289</f>
        <v>#REF!</v>
      </c>
      <c r="AB289" s="18">
        <f>SUM(AC289:AK289)</f>
        <v>0</v>
      </c>
      <c r="AC289" s="23">
        <v>0</v>
      </c>
      <c r="AD289" s="23">
        <v>0</v>
      </c>
      <c r="AE289" s="23">
        <v>0</v>
      </c>
      <c r="AF289" s="23">
        <v>0</v>
      </c>
      <c r="AG289" s="23">
        <v>0</v>
      </c>
      <c r="AH289" s="23">
        <v>0</v>
      </c>
      <c r="AI289" s="23">
        <v>0</v>
      </c>
      <c r="AJ289" s="23">
        <v>0</v>
      </c>
      <c r="AK289" s="141">
        <v>0</v>
      </c>
    </row>
    <row r="290" spans="1:37" s="24" customFormat="1" ht="15.75" hidden="1" customHeight="1" outlineLevel="1" x14ac:dyDescent="0.25">
      <c r="A290" s="120" t="s">
        <v>116</v>
      </c>
      <c r="B290" s="54" t="s">
        <v>111</v>
      </c>
      <c r="C290" s="47" t="s">
        <v>0</v>
      </c>
      <c r="D290" s="18">
        <f t="shared" si="332"/>
        <v>312017.40000000002</v>
      </c>
      <c r="E290" s="23">
        <f t="shared" ref="E290:O290" si="363">SUM(E292:E295)</f>
        <v>0</v>
      </c>
      <c r="F290" s="23">
        <f t="shared" si="363"/>
        <v>0</v>
      </c>
      <c r="G290" s="23">
        <f t="shared" si="363"/>
        <v>0</v>
      </c>
      <c r="H290" s="23">
        <f t="shared" si="363"/>
        <v>0</v>
      </c>
      <c r="I290" s="23">
        <f t="shared" si="363"/>
        <v>0</v>
      </c>
      <c r="J290" s="23">
        <f t="shared" si="363"/>
        <v>0</v>
      </c>
      <c r="K290" s="23">
        <f t="shared" si="363"/>
        <v>0</v>
      </c>
      <c r="L290" s="23">
        <f t="shared" si="363"/>
        <v>0</v>
      </c>
      <c r="M290" s="23">
        <f t="shared" si="363"/>
        <v>312017.40000000002</v>
      </c>
      <c r="N290" s="23">
        <f t="shared" si="363"/>
        <v>0</v>
      </c>
      <c r="O290" s="23">
        <f t="shared" si="363"/>
        <v>0</v>
      </c>
      <c r="P290" s="18" t="e">
        <f t="shared" si="326"/>
        <v>#REF!</v>
      </c>
      <c r="Q290" s="23">
        <f t="shared" si="336"/>
        <v>0</v>
      </c>
      <c r="R290" s="23">
        <f t="shared" si="337"/>
        <v>0</v>
      </c>
      <c r="S290" s="23">
        <f t="shared" si="338"/>
        <v>0</v>
      </c>
      <c r="T290" s="23">
        <f t="shared" si="339"/>
        <v>0</v>
      </c>
      <c r="U290" s="23">
        <f t="shared" si="340"/>
        <v>0</v>
      </c>
      <c r="V290" s="23">
        <f t="shared" si="341"/>
        <v>0</v>
      </c>
      <c r="W290" s="23">
        <f t="shared" si="333"/>
        <v>0</v>
      </c>
      <c r="X290" s="23">
        <f t="shared" si="334"/>
        <v>0</v>
      </c>
      <c r="Y290" s="23">
        <f t="shared" si="335"/>
        <v>-312017.40000000002</v>
      </c>
      <c r="Z290" s="23" t="e">
        <f>#REF!-N290</f>
        <v>#REF!</v>
      </c>
      <c r="AA290" s="23" t="e">
        <f>#REF!-O290</f>
        <v>#REF!</v>
      </c>
      <c r="AB290" s="18">
        <f>SUM(AC290:AK290)</f>
        <v>0</v>
      </c>
      <c r="AC290" s="23">
        <f t="shared" ref="AC290:AI290" si="364">SUM(AC292:AC295)</f>
        <v>0</v>
      </c>
      <c r="AD290" s="23">
        <f t="shared" si="364"/>
        <v>0</v>
      </c>
      <c r="AE290" s="23">
        <f t="shared" si="364"/>
        <v>0</v>
      </c>
      <c r="AF290" s="23">
        <f t="shared" si="364"/>
        <v>0</v>
      </c>
      <c r="AG290" s="23">
        <f t="shared" si="364"/>
        <v>0</v>
      </c>
      <c r="AH290" s="23">
        <f t="shared" si="364"/>
        <v>0</v>
      </c>
      <c r="AI290" s="23">
        <f t="shared" si="364"/>
        <v>0</v>
      </c>
      <c r="AJ290" s="23">
        <f t="shared" ref="AJ290:AK290" si="365">SUM(AJ292:AJ295)</f>
        <v>0</v>
      </c>
      <c r="AK290" s="141">
        <f t="shared" si="365"/>
        <v>0</v>
      </c>
    </row>
    <row r="291" spans="1:37" s="24" customFormat="1" ht="15.75" hidden="1" customHeight="1" outlineLevel="1" x14ac:dyDescent="0.25">
      <c r="A291" s="120"/>
      <c r="B291" s="54"/>
      <c r="C291" s="47" t="s">
        <v>1</v>
      </c>
      <c r="D291" s="18">
        <f t="shared" si="332"/>
        <v>0</v>
      </c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18" t="e">
        <f t="shared" si="326"/>
        <v>#REF!</v>
      </c>
      <c r="Q291" s="23"/>
      <c r="R291" s="23"/>
      <c r="S291" s="23"/>
      <c r="T291" s="23"/>
      <c r="U291" s="23"/>
      <c r="V291" s="23"/>
      <c r="W291" s="23">
        <f t="shared" si="333"/>
        <v>0</v>
      </c>
      <c r="X291" s="23">
        <f t="shared" si="334"/>
        <v>0</v>
      </c>
      <c r="Y291" s="23">
        <f t="shared" si="335"/>
        <v>0</v>
      </c>
      <c r="Z291" s="23" t="e">
        <f>#REF!-N291</f>
        <v>#REF!</v>
      </c>
      <c r="AA291" s="23" t="e">
        <f>#REF!-O291</f>
        <v>#REF!</v>
      </c>
      <c r="AB291" s="18">
        <f>SUM(AC291:AK291)</f>
        <v>0</v>
      </c>
      <c r="AC291" s="23"/>
      <c r="AD291" s="23"/>
      <c r="AE291" s="23"/>
      <c r="AF291" s="23"/>
      <c r="AG291" s="23"/>
      <c r="AH291" s="23"/>
      <c r="AI291" s="23"/>
      <c r="AJ291" s="23"/>
      <c r="AK291" s="141"/>
    </row>
    <row r="292" spans="1:37" s="24" customFormat="1" ht="15.75" hidden="1" customHeight="1" outlineLevel="1" x14ac:dyDescent="0.25">
      <c r="A292" s="120"/>
      <c r="B292" s="54"/>
      <c r="C292" s="47" t="s">
        <v>2</v>
      </c>
      <c r="D292" s="18">
        <f t="shared" si="332"/>
        <v>13740.7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f>13740.7-13740.7</f>
        <v>0</v>
      </c>
      <c r="K292" s="23">
        <v>0</v>
      </c>
      <c r="L292" s="23">
        <v>0</v>
      </c>
      <c r="M292" s="23">
        <v>13740.7</v>
      </c>
      <c r="N292" s="23">
        <f>13740.7-13740.7</f>
        <v>0</v>
      </c>
      <c r="O292" s="23">
        <v>0</v>
      </c>
      <c r="P292" s="18" t="e">
        <f t="shared" si="326"/>
        <v>#REF!</v>
      </c>
      <c r="Q292" s="23">
        <f t="shared" si="336"/>
        <v>0</v>
      </c>
      <c r="R292" s="23">
        <f t="shared" si="337"/>
        <v>0</v>
      </c>
      <c r="S292" s="23">
        <f t="shared" si="338"/>
        <v>0</v>
      </c>
      <c r="T292" s="23">
        <f t="shared" si="339"/>
        <v>0</v>
      </c>
      <c r="U292" s="23">
        <f t="shared" si="340"/>
        <v>0</v>
      </c>
      <c r="V292" s="23">
        <f t="shared" si="341"/>
        <v>0</v>
      </c>
      <c r="W292" s="23">
        <f t="shared" si="333"/>
        <v>0</v>
      </c>
      <c r="X292" s="23">
        <f t="shared" si="334"/>
        <v>0</v>
      </c>
      <c r="Y292" s="23">
        <f t="shared" si="335"/>
        <v>-13740.7</v>
      </c>
      <c r="Z292" s="23" t="e">
        <f>#REF!-N292</f>
        <v>#REF!</v>
      </c>
      <c r="AA292" s="23" t="e">
        <f>#REF!-O292</f>
        <v>#REF!</v>
      </c>
      <c r="AB292" s="18">
        <f>SUM(AC292:AK292)</f>
        <v>0</v>
      </c>
      <c r="AC292" s="23">
        <v>0</v>
      </c>
      <c r="AD292" s="23">
        <v>0</v>
      </c>
      <c r="AE292" s="23">
        <v>0</v>
      </c>
      <c r="AF292" s="23">
        <v>0</v>
      </c>
      <c r="AG292" s="23">
        <v>0</v>
      </c>
      <c r="AH292" s="23">
        <f>13740.7-13740.7</f>
        <v>0</v>
      </c>
      <c r="AI292" s="23">
        <v>0</v>
      </c>
      <c r="AJ292" s="23">
        <v>0</v>
      </c>
      <c r="AK292" s="141">
        <v>0</v>
      </c>
    </row>
    <row r="293" spans="1:37" s="24" customFormat="1" ht="15.75" hidden="1" customHeight="1" outlineLevel="1" x14ac:dyDescent="0.25">
      <c r="A293" s="120"/>
      <c r="B293" s="54"/>
      <c r="C293" s="47" t="s">
        <v>3</v>
      </c>
      <c r="D293" s="18">
        <f t="shared" si="332"/>
        <v>298276.7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298276.7</v>
      </c>
      <c r="N293" s="23">
        <v>0</v>
      </c>
      <c r="O293" s="23">
        <v>0</v>
      </c>
      <c r="P293" s="18" t="e">
        <f t="shared" si="326"/>
        <v>#REF!</v>
      </c>
      <c r="Q293" s="23">
        <f t="shared" si="336"/>
        <v>0</v>
      </c>
      <c r="R293" s="23">
        <f t="shared" si="337"/>
        <v>0</v>
      </c>
      <c r="S293" s="23">
        <f t="shared" si="338"/>
        <v>0</v>
      </c>
      <c r="T293" s="23">
        <f t="shared" si="339"/>
        <v>0</v>
      </c>
      <c r="U293" s="23">
        <f t="shared" si="340"/>
        <v>0</v>
      </c>
      <c r="V293" s="23">
        <f t="shared" si="341"/>
        <v>0</v>
      </c>
      <c r="W293" s="23">
        <f t="shared" si="333"/>
        <v>0</v>
      </c>
      <c r="X293" s="23">
        <f t="shared" si="334"/>
        <v>0</v>
      </c>
      <c r="Y293" s="23">
        <f t="shared" si="335"/>
        <v>-298276.7</v>
      </c>
      <c r="Z293" s="23" t="e">
        <f>#REF!-N293</f>
        <v>#REF!</v>
      </c>
      <c r="AA293" s="23" t="e">
        <f>#REF!-O293</f>
        <v>#REF!</v>
      </c>
      <c r="AB293" s="18">
        <f>SUM(AC293:AK293)</f>
        <v>0</v>
      </c>
      <c r="AC293" s="23">
        <v>0</v>
      </c>
      <c r="AD293" s="23">
        <v>0</v>
      </c>
      <c r="AE293" s="23">
        <v>0</v>
      </c>
      <c r="AF293" s="23">
        <v>0</v>
      </c>
      <c r="AG293" s="23">
        <v>0</v>
      </c>
      <c r="AH293" s="23">
        <v>0</v>
      </c>
      <c r="AI293" s="23">
        <v>0</v>
      </c>
      <c r="AJ293" s="23">
        <v>0</v>
      </c>
      <c r="AK293" s="141">
        <v>0</v>
      </c>
    </row>
    <row r="294" spans="1:37" s="24" customFormat="1" ht="15.75" hidden="1" customHeight="1" outlineLevel="1" x14ac:dyDescent="0.25">
      <c r="A294" s="120"/>
      <c r="B294" s="54"/>
      <c r="C294" s="47" t="s">
        <v>4</v>
      </c>
      <c r="D294" s="18">
        <f t="shared" si="332"/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18" t="e">
        <f t="shared" si="326"/>
        <v>#REF!</v>
      </c>
      <c r="Q294" s="23">
        <f t="shared" si="336"/>
        <v>0</v>
      </c>
      <c r="R294" s="23">
        <f t="shared" si="337"/>
        <v>0</v>
      </c>
      <c r="S294" s="23">
        <f t="shared" si="338"/>
        <v>0</v>
      </c>
      <c r="T294" s="23">
        <f t="shared" si="339"/>
        <v>0</v>
      </c>
      <c r="U294" s="23">
        <f t="shared" si="340"/>
        <v>0</v>
      </c>
      <c r="V294" s="23">
        <f t="shared" si="341"/>
        <v>0</v>
      </c>
      <c r="W294" s="23">
        <f t="shared" si="333"/>
        <v>0</v>
      </c>
      <c r="X294" s="23">
        <f t="shared" si="334"/>
        <v>0</v>
      </c>
      <c r="Y294" s="23">
        <f t="shared" si="335"/>
        <v>0</v>
      </c>
      <c r="Z294" s="23" t="e">
        <f>#REF!-N294</f>
        <v>#REF!</v>
      </c>
      <c r="AA294" s="23" t="e">
        <f>#REF!-O294</f>
        <v>#REF!</v>
      </c>
      <c r="AB294" s="18">
        <f>SUM(AC294:AK294)</f>
        <v>0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v>0</v>
      </c>
      <c r="AI294" s="23">
        <v>0</v>
      </c>
      <c r="AJ294" s="23">
        <v>0</v>
      </c>
      <c r="AK294" s="141">
        <v>0</v>
      </c>
    </row>
    <row r="295" spans="1:37" s="24" customFormat="1" ht="15.75" hidden="1" customHeight="1" outlineLevel="1" x14ac:dyDescent="0.25">
      <c r="A295" s="120"/>
      <c r="B295" s="54"/>
      <c r="C295" s="47" t="s">
        <v>5</v>
      </c>
      <c r="D295" s="18">
        <f t="shared" si="332"/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18" t="e">
        <f t="shared" si="326"/>
        <v>#REF!</v>
      </c>
      <c r="Q295" s="23">
        <f t="shared" si="336"/>
        <v>0</v>
      </c>
      <c r="R295" s="23">
        <f t="shared" si="337"/>
        <v>0</v>
      </c>
      <c r="S295" s="23">
        <f t="shared" si="338"/>
        <v>0</v>
      </c>
      <c r="T295" s="23">
        <f t="shared" si="339"/>
        <v>0</v>
      </c>
      <c r="U295" s="23">
        <f t="shared" si="340"/>
        <v>0</v>
      </c>
      <c r="V295" s="23">
        <f t="shared" si="341"/>
        <v>0</v>
      </c>
      <c r="W295" s="23">
        <f t="shared" si="333"/>
        <v>0</v>
      </c>
      <c r="X295" s="23">
        <f t="shared" si="334"/>
        <v>0</v>
      </c>
      <c r="Y295" s="23">
        <f t="shared" si="335"/>
        <v>0</v>
      </c>
      <c r="Z295" s="23" t="e">
        <f>#REF!-N295</f>
        <v>#REF!</v>
      </c>
      <c r="AA295" s="23" t="e">
        <f>#REF!-O295</f>
        <v>#REF!</v>
      </c>
      <c r="AB295" s="18">
        <f>SUM(AC295:AK295)</f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23">
        <v>0</v>
      </c>
      <c r="AJ295" s="23">
        <v>0</v>
      </c>
      <c r="AK295" s="141">
        <v>0</v>
      </c>
    </row>
    <row r="296" spans="1:37" s="24" customFormat="1" ht="15.75" hidden="1" customHeight="1" outlineLevel="1" x14ac:dyDescent="0.25">
      <c r="A296" s="127" t="s">
        <v>121</v>
      </c>
      <c r="B296" s="54" t="s">
        <v>111</v>
      </c>
      <c r="C296" s="34" t="s">
        <v>0</v>
      </c>
      <c r="D296" s="18">
        <f t="shared" si="332"/>
        <v>5228604.2</v>
      </c>
      <c r="E296" s="23">
        <f t="shared" ref="E296:O296" si="366">SUM(E297:E301)</f>
        <v>0</v>
      </c>
      <c r="F296" s="23">
        <f t="shared" si="366"/>
        <v>0</v>
      </c>
      <c r="G296" s="23">
        <f t="shared" si="366"/>
        <v>0</v>
      </c>
      <c r="H296" s="23">
        <f t="shared" si="366"/>
        <v>0</v>
      </c>
      <c r="I296" s="23">
        <f t="shared" si="366"/>
        <v>0</v>
      </c>
      <c r="J296" s="23">
        <f t="shared" si="366"/>
        <v>0</v>
      </c>
      <c r="K296" s="23">
        <f t="shared" si="366"/>
        <v>0</v>
      </c>
      <c r="L296" s="23">
        <f t="shared" si="366"/>
        <v>0</v>
      </c>
      <c r="M296" s="23">
        <f t="shared" si="366"/>
        <v>5228604.2</v>
      </c>
      <c r="N296" s="23">
        <f t="shared" si="366"/>
        <v>0</v>
      </c>
      <c r="O296" s="23">
        <f t="shared" si="366"/>
        <v>0</v>
      </c>
      <c r="P296" s="18" t="e">
        <f t="shared" si="326"/>
        <v>#REF!</v>
      </c>
      <c r="Q296" s="23">
        <f t="shared" si="336"/>
        <v>0</v>
      </c>
      <c r="R296" s="23">
        <f t="shared" si="337"/>
        <v>0</v>
      </c>
      <c r="S296" s="23">
        <f t="shared" si="338"/>
        <v>0</v>
      </c>
      <c r="T296" s="23">
        <f t="shared" si="339"/>
        <v>0</v>
      </c>
      <c r="U296" s="23">
        <f t="shared" si="340"/>
        <v>0</v>
      </c>
      <c r="V296" s="23">
        <f t="shared" si="341"/>
        <v>0</v>
      </c>
      <c r="W296" s="23">
        <f t="shared" si="333"/>
        <v>0</v>
      </c>
      <c r="X296" s="23">
        <f t="shared" si="334"/>
        <v>0</v>
      </c>
      <c r="Y296" s="23">
        <f t="shared" si="335"/>
        <v>-5228604.2</v>
      </c>
      <c r="Z296" s="23" t="e">
        <f>#REF!-N296</f>
        <v>#REF!</v>
      </c>
      <c r="AA296" s="23" t="e">
        <f>#REF!-O296</f>
        <v>#REF!</v>
      </c>
      <c r="AB296" s="18">
        <f>SUM(AC296:AK296)</f>
        <v>0</v>
      </c>
      <c r="AC296" s="23">
        <f t="shared" ref="AC296:AI296" si="367">SUM(AC297:AC301)</f>
        <v>0</v>
      </c>
      <c r="AD296" s="23">
        <f t="shared" si="367"/>
        <v>0</v>
      </c>
      <c r="AE296" s="23">
        <f t="shared" si="367"/>
        <v>0</v>
      </c>
      <c r="AF296" s="23">
        <f t="shared" si="367"/>
        <v>0</v>
      </c>
      <c r="AG296" s="23">
        <f t="shared" si="367"/>
        <v>0</v>
      </c>
      <c r="AH296" s="23">
        <f t="shared" si="367"/>
        <v>0</v>
      </c>
      <c r="AI296" s="23">
        <f t="shared" si="367"/>
        <v>0</v>
      </c>
      <c r="AJ296" s="23">
        <f t="shared" ref="AJ296:AK296" si="368">SUM(AJ297:AJ301)</f>
        <v>0</v>
      </c>
      <c r="AK296" s="141">
        <f t="shared" si="368"/>
        <v>0</v>
      </c>
    </row>
    <row r="297" spans="1:37" s="24" customFormat="1" ht="15.75" hidden="1" customHeight="1" outlineLevel="1" x14ac:dyDescent="0.25">
      <c r="A297" s="127"/>
      <c r="B297" s="54"/>
      <c r="C297" s="34" t="s">
        <v>1</v>
      </c>
      <c r="D297" s="18">
        <f t="shared" si="332"/>
        <v>0</v>
      </c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18" t="e">
        <f t="shared" si="326"/>
        <v>#REF!</v>
      </c>
      <c r="Q297" s="23"/>
      <c r="R297" s="23"/>
      <c r="S297" s="23"/>
      <c r="T297" s="23"/>
      <c r="U297" s="23"/>
      <c r="V297" s="23"/>
      <c r="W297" s="23">
        <f t="shared" si="333"/>
        <v>0</v>
      </c>
      <c r="X297" s="23">
        <f t="shared" si="334"/>
        <v>0</v>
      </c>
      <c r="Y297" s="23">
        <f t="shared" si="335"/>
        <v>0</v>
      </c>
      <c r="Z297" s="23" t="e">
        <f>#REF!-N297</f>
        <v>#REF!</v>
      </c>
      <c r="AA297" s="23" t="e">
        <f>#REF!-O297</f>
        <v>#REF!</v>
      </c>
      <c r="AB297" s="18">
        <f>SUM(AC297:AK297)</f>
        <v>0</v>
      </c>
      <c r="AC297" s="23"/>
      <c r="AD297" s="23"/>
      <c r="AE297" s="23"/>
      <c r="AF297" s="23"/>
      <c r="AG297" s="23"/>
      <c r="AH297" s="23"/>
      <c r="AI297" s="23"/>
      <c r="AJ297" s="23"/>
      <c r="AK297" s="141"/>
    </row>
    <row r="298" spans="1:37" s="24" customFormat="1" ht="15.75" hidden="1" customHeight="1" outlineLevel="1" x14ac:dyDescent="0.25">
      <c r="A298" s="127"/>
      <c r="B298" s="54"/>
      <c r="C298" s="34" t="s">
        <v>2</v>
      </c>
      <c r="D298" s="18">
        <f t="shared" si="332"/>
        <v>333684.90000000002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333684.90000000002</v>
      </c>
      <c r="N298" s="23">
        <v>0</v>
      </c>
      <c r="O298" s="23">
        <v>0</v>
      </c>
      <c r="P298" s="18" t="e">
        <f t="shared" si="326"/>
        <v>#REF!</v>
      </c>
      <c r="Q298" s="23">
        <f t="shared" si="336"/>
        <v>0</v>
      </c>
      <c r="R298" s="23">
        <f t="shared" si="337"/>
        <v>0</v>
      </c>
      <c r="S298" s="23">
        <f t="shared" si="338"/>
        <v>0</v>
      </c>
      <c r="T298" s="23">
        <f t="shared" si="339"/>
        <v>0</v>
      </c>
      <c r="U298" s="23">
        <f t="shared" si="340"/>
        <v>0</v>
      </c>
      <c r="V298" s="23">
        <f t="shared" si="341"/>
        <v>0</v>
      </c>
      <c r="W298" s="23">
        <f t="shared" si="333"/>
        <v>0</v>
      </c>
      <c r="X298" s="23">
        <f t="shared" si="334"/>
        <v>0</v>
      </c>
      <c r="Y298" s="23">
        <f t="shared" si="335"/>
        <v>-333684.90000000002</v>
      </c>
      <c r="Z298" s="23" t="e">
        <f>#REF!-N298</f>
        <v>#REF!</v>
      </c>
      <c r="AA298" s="23" t="e">
        <f>#REF!-O298</f>
        <v>#REF!</v>
      </c>
      <c r="AB298" s="18">
        <f>SUM(AC298:AK298)</f>
        <v>0</v>
      </c>
      <c r="AC298" s="23">
        <v>0</v>
      </c>
      <c r="AD298" s="23">
        <v>0</v>
      </c>
      <c r="AE298" s="23">
        <v>0</v>
      </c>
      <c r="AF298" s="23">
        <v>0</v>
      </c>
      <c r="AG298" s="23">
        <v>0</v>
      </c>
      <c r="AH298" s="23">
        <v>0</v>
      </c>
      <c r="AI298" s="23">
        <v>0</v>
      </c>
      <c r="AJ298" s="23">
        <v>0</v>
      </c>
      <c r="AK298" s="141">
        <v>0</v>
      </c>
    </row>
    <row r="299" spans="1:37" s="24" customFormat="1" ht="15.75" hidden="1" customHeight="1" outlineLevel="1" x14ac:dyDescent="0.25">
      <c r="A299" s="127"/>
      <c r="B299" s="54"/>
      <c r="C299" s="34" t="s">
        <v>3</v>
      </c>
      <c r="D299" s="18">
        <f t="shared" si="332"/>
        <v>4894919.3</v>
      </c>
      <c r="E299" s="23">
        <v>0</v>
      </c>
      <c r="F299" s="23">
        <v>0</v>
      </c>
      <c r="G299" s="23">
        <v>0</v>
      </c>
      <c r="H299" s="23">
        <f>7000-7000</f>
        <v>0</v>
      </c>
      <c r="I299" s="23">
        <v>0</v>
      </c>
      <c r="J299" s="23">
        <f>549071-549071</f>
        <v>0</v>
      </c>
      <c r="K299" s="23">
        <v>0</v>
      </c>
      <c r="L299" s="23">
        <f>7000-7000</f>
        <v>0</v>
      </c>
      <c r="M299" s="23">
        <v>4894919.3</v>
      </c>
      <c r="N299" s="23">
        <f>549071-549071</f>
        <v>0</v>
      </c>
      <c r="O299" s="23">
        <v>0</v>
      </c>
      <c r="P299" s="18" t="e">
        <f t="shared" si="326"/>
        <v>#REF!</v>
      </c>
      <c r="Q299" s="23">
        <f t="shared" si="336"/>
        <v>0</v>
      </c>
      <c r="R299" s="23">
        <f t="shared" si="337"/>
        <v>0</v>
      </c>
      <c r="S299" s="23">
        <f t="shared" si="338"/>
        <v>0</v>
      </c>
      <c r="T299" s="23">
        <f t="shared" si="339"/>
        <v>0</v>
      </c>
      <c r="U299" s="23">
        <f t="shared" si="340"/>
        <v>0</v>
      </c>
      <c r="V299" s="23">
        <f t="shared" si="341"/>
        <v>0</v>
      </c>
      <c r="W299" s="23">
        <f t="shared" si="333"/>
        <v>0</v>
      </c>
      <c r="X299" s="23">
        <f t="shared" si="334"/>
        <v>0</v>
      </c>
      <c r="Y299" s="23">
        <f t="shared" si="335"/>
        <v>-4894919.3</v>
      </c>
      <c r="Z299" s="23" t="e">
        <f>#REF!-N299</f>
        <v>#REF!</v>
      </c>
      <c r="AA299" s="23" t="e">
        <f>#REF!-O299</f>
        <v>#REF!</v>
      </c>
      <c r="AB299" s="18">
        <f>SUM(AC299:AK299)</f>
        <v>0</v>
      </c>
      <c r="AC299" s="23">
        <v>0</v>
      </c>
      <c r="AD299" s="23">
        <v>0</v>
      </c>
      <c r="AE299" s="23">
        <v>0</v>
      </c>
      <c r="AF299" s="23">
        <f>7000-7000</f>
        <v>0</v>
      </c>
      <c r="AG299" s="23">
        <v>0</v>
      </c>
      <c r="AH299" s="23">
        <f>549071-549071</f>
        <v>0</v>
      </c>
      <c r="AI299" s="23">
        <v>0</v>
      </c>
      <c r="AJ299" s="23">
        <f>7000-7000</f>
        <v>0</v>
      </c>
      <c r="AK299" s="141">
        <v>0</v>
      </c>
    </row>
    <row r="300" spans="1:37" s="24" customFormat="1" ht="15.75" hidden="1" customHeight="1" outlineLevel="1" x14ac:dyDescent="0.25">
      <c r="A300" s="127"/>
      <c r="B300" s="54"/>
      <c r="C300" s="34" t="s">
        <v>4</v>
      </c>
      <c r="D300" s="18">
        <f t="shared" si="332"/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18" t="e">
        <f t="shared" si="326"/>
        <v>#REF!</v>
      </c>
      <c r="Q300" s="23">
        <f t="shared" si="336"/>
        <v>0</v>
      </c>
      <c r="R300" s="23">
        <f t="shared" si="337"/>
        <v>0</v>
      </c>
      <c r="S300" s="23">
        <f t="shared" si="338"/>
        <v>0</v>
      </c>
      <c r="T300" s="23">
        <f t="shared" si="339"/>
        <v>0</v>
      </c>
      <c r="U300" s="23">
        <f t="shared" si="340"/>
        <v>0</v>
      </c>
      <c r="V300" s="23">
        <f t="shared" si="341"/>
        <v>0</v>
      </c>
      <c r="W300" s="23">
        <f t="shared" si="333"/>
        <v>0</v>
      </c>
      <c r="X300" s="23">
        <f t="shared" si="334"/>
        <v>0</v>
      </c>
      <c r="Y300" s="23">
        <f t="shared" si="335"/>
        <v>0</v>
      </c>
      <c r="Z300" s="23" t="e">
        <f>#REF!-N300</f>
        <v>#REF!</v>
      </c>
      <c r="AA300" s="23" t="e">
        <f>#REF!-O300</f>
        <v>#REF!</v>
      </c>
      <c r="AB300" s="18">
        <f>SUM(AC300:AK300)</f>
        <v>0</v>
      </c>
      <c r="AC300" s="23">
        <v>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0</v>
      </c>
      <c r="AJ300" s="23">
        <v>0</v>
      </c>
      <c r="AK300" s="141">
        <v>0</v>
      </c>
    </row>
    <row r="301" spans="1:37" s="24" customFormat="1" ht="15.75" hidden="1" customHeight="1" outlineLevel="1" x14ac:dyDescent="0.25">
      <c r="A301" s="127"/>
      <c r="B301" s="54"/>
      <c r="C301" s="34" t="s">
        <v>5</v>
      </c>
      <c r="D301" s="18">
        <f t="shared" si="332"/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18" t="e">
        <f t="shared" ref="P301:P325" si="369">SUM(Q301:AA301)</f>
        <v>#REF!</v>
      </c>
      <c r="Q301" s="23">
        <f t="shared" si="336"/>
        <v>0</v>
      </c>
      <c r="R301" s="23">
        <f t="shared" si="337"/>
        <v>0</v>
      </c>
      <c r="S301" s="23">
        <f t="shared" si="338"/>
        <v>0</v>
      </c>
      <c r="T301" s="23">
        <f t="shared" si="339"/>
        <v>0</v>
      </c>
      <c r="U301" s="23">
        <f t="shared" si="340"/>
        <v>0</v>
      </c>
      <c r="V301" s="23">
        <f t="shared" si="341"/>
        <v>0</v>
      </c>
      <c r="W301" s="23">
        <f t="shared" si="333"/>
        <v>0</v>
      </c>
      <c r="X301" s="23">
        <f t="shared" si="334"/>
        <v>0</v>
      </c>
      <c r="Y301" s="23">
        <f t="shared" si="335"/>
        <v>0</v>
      </c>
      <c r="Z301" s="23" t="e">
        <f>#REF!-N301</f>
        <v>#REF!</v>
      </c>
      <c r="AA301" s="23" t="e">
        <f>#REF!-O301</f>
        <v>#REF!</v>
      </c>
      <c r="AB301" s="18">
        <f>SUM(AC301:AK301)</f>
        <v>0</v>
      </c>
      <c r="AC301" s="23">
        <v>0</v>
      </c>
      <c r="AD301" s="23">
        <v>0</v>
      </c>
      <c r="AE301" s="23">
        <v>0</v>
      </c>
      <c r="AF301" s="23">
        <v>0</v>
      </c>
      <c r="AG301" s="23">
        <v>0</v>
      </c>
      <c r="AH301" s="23">
        <v>0</v>
      </c>
      <c r="AI301" s="23">
        <v>0</v>
      </c>
      <c r="AJ301" s="23">
        <v>0</v>
      </c>
      <c r="AK301" s="141">
        <v>0</v>
      </c>
    </row>
    <row r="302" spans="1:37" s="24" customFormat="1" ht="15.75" hidden="1" outlineLevel="1" x14ac:dyDescent="0.25">
      <c r="A302" s="108" t="s">
        <v>144</v>
      </c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109"/>
    </row>
    <row r="303" spans="1:37" s="24" customFormat="1" ht="15.75" hidden="1" customHeight="1" outlineLevel="1" x14ac:dyDescent="0.25">
      <c r="A303" s="113" t="s">
        <v>117</v>
      </c>
      <c r="B303" s="54" t="s">
        <v>111</v>
      </c>
      <c r="C303" s="47" t="s">
        <v>0</v>
      </c>
      <c r="D303" s="18">
        <f t="shared" si="332"/>
        <v>451154.4</v>
      </c>
      <c r="E303" s="23">
        <f t="shared" ref="E303:O303" si="370">SUM(E305:E308)</f>
        <v>204686.9</v>
      </c>
      <c r="F303" s="23">
        <f t="shared" si="370"/>
        <v>246467.5</v>
      </c>
      <c r="G303" s="23">
        <f t="shared" si="370"/>
        <v>0</v>
      </c>
      <c r="H303" s="23">
        <f t="shared" si="370"/>
        <v>0</v>
      </c>
      <c r="I303" s="23">
        <f t="shared" si="370"/>
        <v>0</v>
      </c>
      <c r="J303" s="23">
        <f t="shared" si="370"/>
        <v>0</v>
      </c>
      <c r="K303" s="23">
        <f t="shared" si="370"/>
        <v>0</v>
      </c>
      <c r="L303" s="23">
        <f t="shared" si="370"/>
        <v>0</v>
      </c>
      <c r="M303" s="23">
        <f t="shared" si="370"/>
        <v>0</v>
      </c>
      <c r="N303" s="23">
        <f t="shared" si="370"/>
        <v>0</v>
      </c>
      <c r="O303" s="23">
        <f t="shared" si="370"/>
        <v>0</v>
      </c>
      <c r="P303" s="18" t="e">
        <f t="shared" si="369"/>
        <v>#REF!</v>
      </c>
      <c r="Q303" s="23">
        <f t="shared" ref="Q303:W303" si="371">AC303-E303</f>
        <v>0</v>
      </c>
      <c r="R303" s="23">
        <f t="shared" si="371"/>
        <v>0</v>
      </c>
      <c r="S303" s="23">
        <f t="shared" si="371"/>
        <v>0</v>
      </c>
      <c r="T303" s="23">
        <f t="shared" si="371"/>
        <v>0</v>
      </c>
      <c r="U303" s="23">
        <f t="shared" si="371"/>
        <v>0</v>
      </c>
      <c r="V303" s="23">
        <f t="shared" si="371"/>
        <v>0</v>
      </c>
      <c r="W303" s="23">
        <f t="shared" si="371"/>
        <v>0</v>
      </c>
      <c r="X303" s="23">
        <f t="shared" ref="X303" si="372">AJ303-L303</f>
        <v>0</v>
      </c>
      <c r="Y303" s="23">
        <f t="shared" ref="Y303" si="373">AK303-M303</f>
        <v>0</v>
      </c>
      <c r="Z303" s="23" t="e">
        <f>#REF!-N303</f>
        <v>#REF!</v>
      </c>
      <c r="AA303" s="23" t="e">
        <f>#REF!-O303</f>
        <v>#REF!</v>
      </c>
      <c r="AB303" s="18">
        <f>SUM(AC303:AK303)</f>
        <v>451154.4</v>
      </c>
      <c r="AC303" s="23">
        <f t="shared" ref="AC303:AI303" si="374">SUM(AC305:AC308)</f>
        <v>204686.9</v>
      </c>
      <c r="AD303" s="23">
        <f t="shared" si="374"/>
        <v>246467.5</v>
      </c>
      <c r="AE303" s="23">
        <f t="shared" si="374"/>
        <v>0</v>
      </c>
      <c r="AF303" s="23">
        <f t="shared" si="374"/>
        <v>0</v>
      </c>
      <c r="AG303" s="23">
        <f t="shared" si="374"/>
        <v>0</v>
      </c>
      <c r="AH303" s="23">
        <f t="shared" si="374"/>
        <v>0</v>
      </c>
      <c r="AI303" s="23">
        <f t="shared" si="374"/>
        <v>0</v>
      </c>
      <c r="AJ303" s="23">
        <f t="shared" ref="AJ303:AK303" si="375">SUM(AJ305:AJ308)</f>
        <v>0</v>
      </c>
      <c r="AK303" s="141">
        <f t="shared" si="375"/>
        <v>0</v>
      </c>
    </row>
    <row r="304" spans="1:37" s="24" customFormat="1" ht="15.75" hidden="1" customHeight="1" outlineLevel="1" x14ac:dyDescent="0.25">
      <c r="A304" s="113"/>
      <c r="B304" s="54"/>
      <c r="C304" s="47" t="s">
        <v>1</v>
      </c>
      <c r="D304" s="18">
        <f t="shared" si="332"/>
        <v>0</v>
      </c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18" t="e">
        <f t="shared" si="369"/>
        <v>#REF!</v>
      </c>
      <c r="Q304" s="23"/>
      <c r="R304" s="23"/>
      <c r="S304" s="23"/>
      <c r="T304" s="23"/>
      <c r="U304" s="23"/>
      <c r="V304" s="23"/>
      <c r="W304" s="23">
        <f t="shared" ref="W304:W326" si="376">AI304-K304</f>
        <v>0</v>
      </c>
      <c r="X304" s="23">
        <f t="shared" ref="X304:X326" si="377">AJ304-L304</f>
        <v>0</v>
      </c>
      <c r="Y304" s="23">
        <f t="shared" ref="Y304:Y326" si="378">AK304-M304</f>
        <v>0</v>
      </c>
      <c r="Z304" s="23" t="e">
        <f>#REF!-N304</f>
        <v>#REF!</v>
      </c>
      <c r="AA304" s="23" t="e">
        <f>#REF!-O304</f>
        <v>#REF!</v>
      </c>
      <c r="AB304" s="18">
        <f>SUM(AC304:AK304)</f>
        <v>0</v>
      </c>
      <c r="AC304" s="23"/>
      <c r="AD304" s="23"/>
      <c r="AE304" s="23"/>
      <c r="AF304" s="23"/>
      <c r="AG304" s="23"/>
      <c r="AH304" s="23"/>
      <c r="AI304" s="23"/>
      <c r="AJ304" s="23"/>
      <c r="AK304" s="141"/>
    </row>
    <row r="305" spans="1:37" s="24" customFormat="1" ht="15.75" hidden="1" customHeight="1" outlineLevel="1" x14ac:dyDescent="0.25">
      <c r="A305" s="113"/>
      <c r="B305" s="54"/>
      <c r="C305" s="47" t="s">
        <v>2</v>
      </c>
      <c r="D305" s="18">
        <f t="shared" si="332"/>
        <v>222311.6</v>
      </c>
      <c r="E305" s="23">
        <v>0</v>
      </c>
      <c r="F305" s="23">
        <v>222311.6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18" t="e">
        <f t="shared" si="369"/>
        <v>#REF!</v>
      </c>
      <c r="Q305" s="23">
        <f t="shared" ref="Q305:Q326" si="379">AC305-E305</f>
        <v>0</v>
      </c>
      <c r="R305" s="23">
        <f t="shared" ref="R305:R326" si="380">AD305-F305</f>
        <v>0</v>
      </c>
      <c r="S305" s="23">
        <f t="shared" ref="S305:S326" si="381">AE305-G305</f>
        <v>0</v>
      </c>
      <c r="T305" s="23">
        <f t="shared" ref="T305:T326" si="382">AF305-H305</f>
        <v>0</v>
      </c>
      <c r="U305" s="23">
        <f t="shared" ref="U305:U326" si="383">AG305-I305</f>
        <v>0</v>
      </c>
      <c r="V305" s="23">
        <f t="shared" ref="V305:V326" si="384">AH305-J305</f>
        <v>0</v>
      </c>
      <c r="W305" s="23">
        <f t="shared" si="376"/>
        <v>0</v>
      </c>
      <c r="X305" s="23">
        <f t="shared" si="377"/>
        <v>0</v>
      </c>
      <c r="Y305" s="23">
        <f t="shared" si="378"/>
        <v>0</v>
      </c>
      <c r="Z305" s="23" t="e">
        <f>#REF!-N305</f>
        <v>#REF!</v>
      </c>
      <c r="AA305" s="23" t="e">
        <f>#REF!-O305</f>
        <v>#REF!</v>
      </c>
      <c r="AB305" s="18">
        <f>SUM(AC305:AK305)</f>
        <v>222311.6</v>
      </c>
      <c r="AC305" s="23">
        <v>0</v>
      </c>
      <c r="AD305" s="23">
        <v>222311.6</v>
      </c>
      <c r="AE305" s="23">
        <v>0</v>
      </c>
      <c r="AF305" s="23">
        <v>0</v>
      </c>
      <c r="AG305" s="23">
        <v>0</v>
      </c>
      <c r="AH305" s="23">
        <v>0</v>
      </c>
      <c r="AI305" s="23">
        <v>0</v>
      </c>
      <c r="AJ305" s="23">
        <v>0</v>
      </c>
      <c r="AK305" s="141">
        <v>0</v>
      </c>
    </row>
    <row r="306" spans="1:37" s="24" customFormat="1" ht="15.75" hidden="1" customHeight="1" outlineLevel="1" x14ac:dyDescent="0.25">
      <c r="A306" s="113"/>
      <c r="B306" s="54"/>
      <c r="C306" s="47" t="s">
        <v>3</v>
      </c>
      <c r="D306" s="18">
        <f t="shared" si="332"/>
        <v>228842.8</v>
      </c>
      <c r="E306" s="23">
        <f>223949.6-19262.7</f>
        <v>204686.9</v>
      </c>
      <c r="F306" s="23">
        <v>24155.9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18" t="e">
        <f t="shared" si="369"/>
        <v>#REF!</v>
      </c>
      <c r="Q306" s="23">
        <f t="shared" si="379"/>
        <v>0</v>
      </c>
      <c r="R306" s="23">
        <f t="shared" si="380"/>
        <v>0</v>
      </c>
      <c r="S306" s="23">
        <f t="shared" si="381"/>
        <v>0</v>
      </c>
      <c r="T306" s="23">
        <f t="shared" si="382"/>
        <v>0</v>
      </c>
      <c r="U306" s="23">
        <f t="shared" si="383"/>
        <v>0</v>
      </c>
      <c r="V306" s="23">
        <f t="shared" si="384"/>
        <v>0</v>
      </c>
      <c r="W306" s="23">
        <f t="shared" si="376"/>
        <v>0</v>
      </c>
      <c r="X306" s="23">
        <f t="shared" si="377"/>
        <v>0</v>
      </c>
      <c r="Y306" s="23">
        <f t="shared" si="378"/>
        <v>0</v>
      </c>
      <c r="Z306" s="23" t="e">
        <f>#REF!-N306</f>
        <v>#REF!</v>
      </c>
      <c r="AA306" s="23" t="e">
        <f>#REF!-O306</f>
        <v>#REF!</v>
      </c>
      <c r="AB306" s="18">
        <f>SUM(AC306:AK306)</f>
        <v>228842.8</v>
      </c>
      <c r="AC306" s="23">
        <f>223949.6-19262.7</f>
        <v>204686.9</v>
      </c>
      <c r="AD306" s="23">
        <v>24155.9</v>
      </c>
      <c r="AE306" s="23">
        <v>0</v>
      </c>
      <c r="AF306" s="23">
        <v>0</v>
      </c>
      <c r="AG306" s="23">
        <v>0</v>
      </c>
      <c r="AH306" s="23">
        <v>0</v>
      </c>
      <c r="AI306" s="23">
        <v>0</v>
      </c>
      <c r="AJ306" s="23">
        <v>0</v>
      </c>
      <c r="AK306" s="141">
        <v>0</v>
      </c>
    </row>
    <row r="307" spans="1:37" s="24" customFormat="1" ht="15.75" hidden="1" customHeight="1" outlineLevel="1" x14ac:dyDescent="0.25">
      <c r="A307" s="113"/>
      <c r="B307" s="54"/>
      <c r="C307" s="47" t="s">
        <v>4</v>
      </c>
      <c r="D307" s="18">
        <f t="shared" ref="D307:D370" si="385">SUM(E307:O307)</f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18" t="e">
        <f t="shared" si="369"/>
        <v>#REF!</v>
      </c>
      <c r="Q307" s="23">
        <f t="shared" si="379"/>
        <v>0</v>
      </c>
      <c r="R307" s="23">
        <f t="shared" si="380"/>
        <v>0</v>
      </c>
      <c r="S307" s="23">
        <f t="shared" si="381"/>
        <v>0</v>
      </c>
      <c r="T307" s="23">
        <f t="shared" si="382"/>
        <v>0</v>
      </c>
      <c r="U307" s="23">
        <f t="shared" si="383"/>
        <v>0</v>
      </c>
      <c r="V307" s="23">
        <f t="shared" si="384"/>
        <v>0</v>
      </c>
      <c r="W307" s="23">
        <f t="shared" si="376"/>
        <v>0</v>
      </c>
      <c r="X307" s="23">
        <f t="shared" si="377"/>
        <v>0</v>
      </c>
      <c r="Y307" s="23">
        <f t="shared" si="378"/>
        <v>0</v>
      </c>
      <c r="Z307" s="23" t="e">
        <f>#REF!-N307</f>
        <v>#REF!</v>
      </c>
      <c r="AA307" s="23" t="e">
        <f>#REF!-O307</f>
        <v>#REF!</v>
      </c>
      <c r="AB307" s="18">
        <f>SUM(AC307:AK307)</f>
        <v>0</v>
      </c>
      <c r="AC307" s="23">
        <v>0</v>
      </c>
      <c r="AD307" s="23">
        <v>0</v>
      </c>
      <c r="AE307" s="23">
        <v>0</v>
      </c>
      <c r="AF307" s="23">
        <v>0</v>
      </c>
      <c r="AG307" s="23">
        <v>0</v>
      </c>
      <c r="AH307" s="23">
        <v>0</v>
      </c>
      <c r="AI307" s="23">
        <v>0</v>
      </c>
      <c r="AJ307" s="23">
        <v>0</v>
      </c>
      <c r="AK307" s="141">
        <v>0</v>
      </c>
    </row>
    <row r="308" spans="1:37" s="24" customFormat="1" ht="15.75" hidden="1" customHeight="1" outlineLevel="1" x14ac:dyDescent="0.25">
      <c r="A308" s="113"/>
      <c r="B308" s="54"/>
      <c r="C308" s="47" t="s">
        <v>5</v>
      </c>
      <c r="D308" s="18">
        <f t="shared" si="385"/>
        <v>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18" t="e">
        <f t="shared" si="369"/>
        <v>#REF!</v>
      </c>
      <c r="Q308" s="23">
        <f t="shared" si="379"/>
        <v>0</v>
      </c>
      <c r="R308" s="23">
        <f t="shared" si="380"/>
        <v>0</v>
      </c>
      <c r="S308" s="23">
        <f t="shared" si="381"/>
        <v>0</v>
      </c>
      <c r="T308" s="23">
        <f t="shared" si="382"/>
        <v>0</v>
      </c>
      <c r="U308" s="23">
        <f t="shared" si="383"/>
        <v>0</v>
      </c>
      <c r="V308" s="23">
        <f t="shared" si="384"/>
        <v>0</v>
      </c>
      <c r="W308" s="23">
        <f t="shared" si="376"/>
        <v>0</v>
      </c>
      <c r="X308" s="23">
        <f t="shared" si="377"/>
        <v>0</v>
      </c>
      <c r="Y308" s="23">
        <f t="shared" si="378"/>
        <v>0</v>
      </c>
      <c r="Z308" s="23" t="e">
        <f>#REF!-N308</f>
        <v>#REF!</v>
      </c>
      <c r="AA308" s="23" t="e">
        <f>#REF!-O308</f>
        <v>#REF!</v>
      </c>
      <c r="AB308" s="18">
        <f>SUM(AC308:AK308)</f>
        <v>0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v>0</v>
      </c>
      <c r="AI308" s="23">
        <v>0</v>
      </c>
      <c r="AJ308" s="23">
        <v>0</v>
      </c>
      <c r="AK308" s="141">
        <v>0</v>
      </c>
    </row>
    <row r="309" spans="1:37" s="24" customFormat="1" ht="15.75" hidden="1" customHeight="1" outlineLevel="1" x14ac:dyDescent="0.25">
      <c r="A309" s="113" t="s">
        <v>122</v>
      </c>
      <c r="B309" s="54" t="s">
        <v>111</v>
      </c>
      <c r="C309" s="47" t="s">
        <v>0</v>
      </c>
      <c r="D309" s="18">
        <f t="shared" si="385"/>
        <v>329271.09999999998</v>
      </c>
      <c r="E309" s="23">
        <f t="shared" ref="E309:O309" si="386">SUM(E311:E314)</f>
        <v>0</v>
      </c>
      <c r="F309" s="23">
        <f t="shared" si="386"/>
        <v>11149.7</v>
      </c>
      <c r="G309" s="23">
        <f t="shared" si="386"/>
        <v>84523.499999999985</v>
      </c>
      <c r="H309" s="23">
        <f t="shared" si="386"/>
        <v>163151.1</v>
      </c>
      <c r="I309" s="23">
        <f t="shared" si="386"/>
        <v>0</v>
      </c>
      <c r="J309" s="23">
        <f t="shared" si="386"/>
        <v>0</v>
      </c>
      <c r="K309" s="23">
        <f t="shared" si="386"/>
        <v>0</v>
      </c>
      <c r="L309" s="23">
        <f t="shared" si="386"/>
        <v>0</v>
      </c>
      <c r="M309" s="23">
        <f t="shared" si="386"/>
        <v>70446.8</v>
      </c>
      <c r="N309" s="23">
        <f t="shared" si="386"/>
        <v>0</v>
      </c>
      <c r="O309" s="23">
        <f t="shared" si="386"/>
        <v>0</v>
      </c>
      <c r="P309" s="18" t="e">
        <f t="shared" si="369"/>
        <v>#REF!</v>
      </c>
      <c r="Q309" s="23">
        <f t="shared" si="379"/>
        <v>0</v>
      </c>
      <c r="R309" s="23">
        <f t="shared" si="380"/>
        <v>0</v>
      </c>
      <c r="S309" s="23">
        <f t="shared" si="381"/>
        <v>0</v>
      </c>
      <c r="T309" s="23">
        <f t="shared" si="382"/>
        <v>0</v>
      </c>
      <c r="U309" s="23">
        <f t="shared" si="383"/>
        <v>0</v>
      </c>
      <c r="V309" s="23">
        <f t="shared" si="384"/>
        <v>0</v>
      </c>
      <c r="W309" s="23">
        <f t="shared" si="376"/>
        <v>0</v>
      </c>
      <c r="X309" s="23">
        <f t="shared" si="377"/>
        <v>0</v>
      </c>
      <c r="Y309" s="23">
        <f t="shared" si="378"/>
        <v>-70446.8</v>
      </c>
      <c r="Z309" s="23" t="e">
        <f>#REF!-N309</f>
        <v>#REF!</v>
      </c>
      <c r="AA309" s="23" t="e">
        <f>#REF!-O309</f>
        <v>#REF!</v>
      </c>
      <c r="AB309" s="18">
        <f>SUM(AC309:AK309)</f>
        <v>258824.3</v>
      </c>
      <c r="AC309" s="23">
        <f t="shared" ref="AC309:AI309" si="387">SUM(AC311:AC314)</f>
        <v>0</v>
      </c>
      <c r="AD309" s="23">
        <f t="shared" si="387"/>
        <v>11149.7</v>
      </c>
      <c r="AE309" s="23">
        <f t="shared" si="387"/>
        <v>84523.499999999985</v>
      </c>
      <c r="AF309" s="23">
        <f t="shared" si="387"/>
        <v>163151.1</v>
      </c>
      <c r="AG309" s="23">
        <f t="shared" si="387"/>
        <v>0</v>
      </c>
      <c r="AH309" s="23">
        <f t="shared" si="387"/>
        <v>0</v>
      </c>
      <c r="AI309" s="23">
        <f t="shared" si="387"/>
        <v>0</v>
      </c>
      <c r="AJ309" s="23">
        <f t="shared" ref="AJ309:AK309" si="388">SUM(AJ311:AJ314)</f>
        <v>0</v>
      </c>
      <c r="AK309" s="141">
        <f t="shared" si="388"/>
        <v>0</v>
      </c>
    </row>
    <row r="310" spans="1:37" s="24" customFormat="1" ht="15.75" hidden="1" customHeight="1" outlineLevel="1" x14ac:dyDescent="0.25">
      <c r="A310" s="113"/>
      <c r="B310" s="54"/>
      <c r="C310" s="47" t="s">
        <v>1</v>
      </c>
      <c r="D310" s="18">
        <f t="shared" si="385"/>
        <v>0</v>
      </c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18" t="e">
        <f t="shared" si="369"/>
        <v>#REF!</v>
      </c>
      <c r="Q310" s="23"/>
      <c r="R310" s="23"/>
      <c r="S310" s="23"/>
      <c r="T310" s="23"/>
      <c r="U310" s="23"/>
      <c r="V310" s="23"/>
      <c r="W310" s="23">
        <f t="shared" si="376"/>
        <v>0</v>
      </c>
      <c r="X310" s="23">
        <f t="shared" si="377"/>
        <v>0</v>
      </c>
      <c r="Y310" s="23">
        <f t="shared" si="378"/>
        <v>0</v>
      </c>
      <c r="Z310" s="23" t="e">
        <f>#REF!-N310</f>
        <v>#REF!</v>
      </c>
      <c r="AA310" s="23" t="e">
        <f>#REF!-O310</f>
        <v>#REF!</v>
      </c>
      <c r="AB310" s="18">
        <f>SUM(AC310:AK310)</f>
        <v>0</v>
      </c>
      <c r="AC310" s="23"/>
      <c r="AD310" s="23"/>
      <c r="AE310" s="23"/>
      <c r="AF310" s="23"/>
      <c r="AG310" s="23"/>
      <c r="AH310" s="23"/>
      <c r="AI310" s="23"/>
      <c r="AJ310" s="23"/>
      <c r="AK310" s="141"/>
    </row>
    <row r="311" spans="1:37" s="24" customFormat="1" ht="15.75" hidden="1" customHeight="1" outlineLevel="1" x14ac:dyDescent="0.25">
      <c r="A311" s="113"/>
      <c r="B311" s="54"/>
      <c r="C311" s="47" t="s">
        <v>2</v>
      </c>
      <c r="D311" s="18">
        <f t="shared" si="385"/>
        <v>90148.799999999988</v>
      </c>
      <c r="E311" s="23">
        <v>0</v>
      </c>
      <c r="F311" s="23">
        <v>5923.5</v>
      </c>
      <c r="G311" s="23">
        <f>146476.8-62321+69.5</f>
        <v>84225.299999999988</v>
      </c>
      <c r="H311" s="23"/>
      <c r="I311" s="23"/>
      <c r="J311" s="23"/>
      <c r="K311" s="23"/>
      <c r="L311" s="23"/>
      <c r="M311" s="23"/>
      <c r="N311" s="23"/>
      <c r="O311" s="23"/>
      <c r="P311" s="18" t="e">
        <f t="shared" si="369"/>
        <v>#REF!</v>
      </c>
      <c r="Q311" s="23">
        <f t="shared" si="379"/>
        <v>0</v>
      </c>
      <c r="R311" s="23">
        <f t="shared" si="380"/>
        <v>0</v>
      </c>
      <c r="S311" s="23">
        <f t="shared" si="381"/>
        <v>0</v>
      </c>
      <c r="T311" s="23">
        <f t="shared" si="382"/>
        <v>0</v>
      </c>
      <c r="U311" s="23">
        <f t="shared" si="383"/>
        <v>0</v>
      </c>
      <c r="V311" s="23">
        <f t="shared" si="384"/>
        <v>0</v>
      </c>
      <c r="W311" s="23">
        <f t="shared" si="376"/>
        <v>0</v>
      </c>
      <c r="X311" s="23">
        <f t="shared" si="377"/>
        <v>0</v>
      </c>
      <c r="Y311" s="23">
        <f t="shared" si="378"/>
        <v>0</v>
      </c>
      <c r="Z311" s="23" t="e">
        <f>#REF!-N311</f>
        <v>#REF!</v>
      </c>
      <c r="AA311" s="23" t="e">
        <f>#REF!-O311</f>
        <v>#REF!</v>
      </c>
      <c r="AB311" s="18">
        <f>SUM(AC311:AK311)</f>
        <v>90148.799999999988</v>
      </c>
      <c r="AC311" s="23">
        <v>0</v>
      </c>
      <c r="AD311" s="23">
        <v>5923.5</v>
      </c>
      <c r="AE311" s="23">
        <f>146476.8-62321+69.5</f>
        <v>84225.299999999988</v>
      </c>
      <c r="AF311" s="23"/>
      <c r="AG311" s="23"/>
      <c r="AH311" s="23"/>
      <c r="AI311" s="23"/>
      <c r="AJ311" s="23"/>
      <c r="AK311" s="141"/>
    </row>
    <row r="312" spans="1:37" s="24" customFormat="1" ht="15.75" hidden="1" customHeight="1" outlineLevel="1" x14ac:dyDescent="0.25">
      <c r="A312" s="113"/>
      <c r="B312" s="54"/>
      <c r="C312" s="47" t="s">
        <v>3</v>
      </c>
      <c r="D312" s="18">
        <f t="shared" si="385"/>
        <v>239122.3</v>
      </c>
      <c r="E312" s="23">
        <v>0</v>
      </c>
      <c r="F312" s="23">
        <v>5226.2</v>
      </c>
      <c r="G312" s="23">
        <v>298.2</v>
      </c>
      <c r="H312" s="23">
        <v>163151.1</v>
      </c>
      <c r="I312" s="23"/>
      <c r="J312" s="23"/>
      <c r="K312" s="23">
        <v>0</v>
      </c>
      <c r="L312" s="23">
        <v>0</v>
      </c>
      <c r="M312" s="23">
        <v>70446.8</v>
      </c>
      <c r="N312" s="23">
        <v>0</v>
      </c>
      <c r="O312" s="23">
        <v>0</v>
      </c>
      <c r="P312" s="18" t="e">
        <f t="shared" si="369"/>
        <v>#REF!</v>
      </c>
      <c r="Q312" s="23">
        <f t="shared" si="379"/>
        <v>0</v>
      </c>
      <c r="R312" s="23">
        <f t="shared" si="380"/>
        <v>0</v>
      </c>
      <c r="S312" s="23">
        <f t="shared" si="381"/>
        <v>0</v>
      </c>
      <c r="T312" s="23">
        <f t="shared" si="382"/>
        <v>0</v>
      </c>
      <c r="U312" s="23">
        <f t="shared" si="383"/>
        <v>0</v>
      </c>
      <c r="V312" s="23">
        <f t="shared" si="384"/>
        <v>0</v>
      </c>
      <c r="W312" s="23">
        <f t="shared" si="376"/>
        <v>0</v>
      </c>
      <c r="X312" s="23">
        <f t="shared" si="377"/>
        <v>0</v>
      </c>
      <c r="Y312" s="23">
        <f t="shared" si="378"/>
        <v>-70446.8</v>
      </c>
      <c r="Z312" s="23" t="e">
        <f>#REF!-N312</f>
        <v>#REF!</v>
      </c>
      <c r="AA312" s="23" t="e">
        <f>#REF!-O312</f>
        <v>#REF!</v>
      </c>
      <c r="AB312" s="18">
        <f>SUM(AC312:AK312)</f>
        <v>168675.5</v>
      </c>
      <c r="AC312" s="23">
        <v>0</v>
      </c>
      <c r="AD312" s="23">
        <v>5226.2</v>
      </c>
      <c r="AE312" s="23">
        <v>298.2</v>
      </c>
      <c r="AF312" s="23">
        <v>163151.1</v>
      </c>
      <c r="AG312" s="23"/>
      <c r="AH312" s="23"/>
      <c r="AI312" s="23">
        <v>0</v>
      </c>
      <c r="AJ312" s="23">
        <v>0</v>
      </c>
      <c r="AK312" s="141">
        <v>0</v>
      </c>
    </row>
    <row r="313" spans="1:37" s="24" customFormat="1" ht="15.75" hidden="1" customHeight="1" outlineLevel="1" x14ac:dyDescent="0.25">
      <c r="A313" s="113"/>
      <c r="B313" s="54"/>
      <c r="C313" s="47" t="s">
        <v>4</v>
      </c>
      <c r="D313" s="18">
        <f t="shared" si="385"/>
        <v>0</v>
      </c>
      <c r="E313" s="23">
        <v>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18" t="e">
        <f t="shared" si="369"/>
        <v>#REF!</v>
      </c>
      <c r="Q313" s="23">
        <f t="shared" si="379"/>
        <v>0</v>
      </c>
      <c r="R313" s="23">
        <f t="shared" si="380"/>
        <v>0</v>
      </c>
      <c r="S313" s="23">
        <f t="shared" si="381"/>
        <v>0</v>
      </c>
      <c r="T313" s="23">
        <f t="shared" si="382"/>
        <v>0</v>
      </c>
      <c r="U313" s="23">
        <f t="shared" si="383"/>
        <v>0</v>
      </c>
      <c r="V313" s="23">
        <f t="shared" si="384"/>
        <v>0</v>
      </c>
      <c r="W313" s="23">
        <f t="shared" si="376"/>
        <v>0</v>
      </c>
      <c r="X313" s="23">
        <f t="shared" si="377"/>
        <v>0</v>
      </c>
      <c r="Y313" s="23">
        <f t="shared" si="378"/>
        <v>0</v>
      </c>
      <c r="Z313" s="23" t="e">
        <f>#REF!-N313</f>
        <v>#REF!</v>
      </c>
      <c r="AA313" s="23" t="e">
        <f>#REF!-O313</f>
        <v>#REF!</v>
      </c>
      <c r="AB313" s="18">
        <f>SUM(AC313:AK313)</f>
        <v>0</v>
      </c>
      <c r="AC313" s="23">
        <v>0</v>
      </c>
      <c r="AD313" s="23">
        <v>0</v>
      </c>
      <c r="AE313" s="23">
        <v>0</v>
      </c>
      <c r="AF313" s="23">
        <v>0</v>
      </c>
      <c r="AG313" s="23">
        <v>0</v>
      </c>
      <c r="AH313" s="23">
        <v>0</v>
      </c>
      <c r="AI313" s="23">
        <v>0</v>
      </c>
      <c r="AJ313" s="23">
        <v>0</v>
      </c>
      <c r="AK313" s="141">
        <v>0</v>
      </c>
    </row>
    <row r="314" spans="1:37" s="24" customFormat="1" ht="15.75" hidden="1" customHeight="1" outlineLevel="1" x14ac:dyDescent="0.25">
      <c r="A314" s="113"/>
      <c r="B314" s="54"/>
      <c r="C314" s="47" t="s">
        <v>5</v>
      </c>
      <c r="D314" s="18">
        <f t="shared" si="385"/>
        <v>0</v>
      </c>
      <c r="E314" s="23">
        <v>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18" t="e">
        <f t="shared" si="369"/>
        <v>#REF!</v>
      </c>
      <c r="Q314" s="23">
        <f t="shared" si="379"/>
        <v>0</v>
      </c>
      <c r="R314" s="23">
        <f t="shared" si="380"/>
        <v>0</v>
      </c>
      <c r="S314" s="23">
        <f t="shared" si="381"/>
        <v>0</v>
      </c>
      <c r="T314" s="23">
        <f t="shared" si="382"/>
        <v>0</v>
      </c>
      <c r="U314" s="23">
        <f t="shared" si="383"/>
        <v>0</v>
      </c>
      <c r="V314" s="23">
        <f t="shared" si="384"/>
        <v>0</v>
      </c>
      <c r="W314" s="23">
        <f t="shared" si="376"/>
        <v>0</v>
      </c>
      <c r="X314" s="23">
        <f t="shared" si="377"/>
        <v>0</v>
      </c>
      <c r="Y314" s="23">
        <f t="shared" si="378"/>
        <v>0</v>
      </c>
      <c r="Z314" s="23" t="e">
        <f>#REF!-N314</f>
        <v>#REF!</v>
      </c>
      <c r="AA314" s="23" t="e">
        <f>#REF!-O314</f>
        <v>#REF!</v>
      </c>
      <c r="AB314" s="18">
        <f>SUM(AC314:AK314)</f>
        <v>0</v>
      </c>
      <c r="AC314" s="23">
        <v>0</v>
      </c>
      <c r="AD314" s="23">
        <v>0</v>
      </c>
      <c r="AE314" s="23">
        <v>0</v>
      </c>
      <c r="AF314" s="23">
        <v>0</v>
      </c>
      <c r="AG314" s="23">
        <v>0</v>
      </c>
      <c r="AH314" s="23">
        <v>0</v>
      </c>
      <c r="AI314" s="23">
        <v>0</v>
      </c>
      <c r="AJ314" s="23">
        <v>0</v>
      </c>
      <c r="AK314" s="141">
        <v>0</v>
      </c>
    </row>
    <row r="315" spans="1:37" s="24" customFormat="1" ht="15.75" hidden="1" customHeight="1" outlineLevel="1" x14ac:dyDescent="0.25">
      <c r="A315" s="118" t="s">
        <v>123</v>
      </c>
      <c r="B315" s="54" t="s">
        <v>111</v>
      </c>
      <c r="C315" s="34" t="s">
        <v>0</v>
      </c>
      <c r="D315" s="18">
        <f t="shared" si="385"/>
        <v>1237311.2</v>
      </c>
      <c r="E315" s="23">
        <f>SUM(E317:E320)</f>
        <v>0</v>
      </c>
      <c r="F315" s="23">
        <f t="shared" ref="F315:O315" si="389">SUM(F317:F320)</f>
        <v>14054.4</v>
      </c>
      <c r="G315" s="23">
        <f t="shared" si="389"/>
        <v>0</v>
      </c>
      <c r="H315" s="23">
        <f t="shared" si="389"/>
        <v>0</v>
      </c>
      <c r="I315" s="23">
        <f t="shared" si="389"/>
        <v>0</v>
      </c>
      <c r="J315" s="23">
        <f t="shared" si="389"/>
        <v>0</v>
      </c>
      <c r="K315" s="23">
        <f t="shared" si="389"/>
        <v>0</v>
      </c>
      <c r="L315" s="23">
        <f t="shared" si="389"/>
        <v>0</v>
      </c>
      <c r="M315" s="23">
        <f t="shared" si="389"/>
        <v>1223256.8</v>
      </c>
      <c r="N315" s="23">
        <f t="shared" si="389"/>
        <v>0</v>
      </c>
      <c r="O315" s="23">
        <f t="shared" si="389"/>
        <v>0</v>
      </c>
      <c r="P315" s="18" t="e">
        <f t="shared" si="369"/>
        <v>#REF!</v>
      </c>
      <c r="Q315" s="23">
        <f t="shared" si="379"/>
        <v>0</v>
      </c>
      <c r="R315" s="23">
        <f t="shared" si="380"/>
        <v>0</v>
      </c>
      <c r="S315" s="23">
        <f t="shared" si="381"/>
        <v>0</v>
      </c>
      <c r="T315" s="23">
        <f t="shared" si="382"/>
        <v>0</v>
      </c>
      <c r="U315" s="23">
        <f t="shared" si="383"/>
        <v>0</v>
      </c>
      <c r="V315" s="23">
        <f t="shared" si="384"/>
        <v>0</v>
      </c>
      <c r="W315" s="23">
        <f t="shared" si="376"/>
        <v>0</v>
      </c>
      <c r="X315" s="23">
        <f t="shared" si="377"/>
        <v>0</v>
      </c>
      <c r="Y315" s="23">
        <f t="shared" si="378"/>
        <v>-1223256.8</v>
      </c>
      <c r="Z315" s="23" t="e">
        <f>#REF!-N315</f>
        <v>#REF!</v>
      </c>
      <c r="AA315" s="23" t="e">
        <f>#REF!-O315</f>
        <v>#REF!</v>
      </c>
      <c r="AB315" s="18">
        <f>SUM(AC315:AK315)</f>
        <v>14054.4</v>
      </c>
      <c r="AC315" s="23">
        <f>SUM(AC317:AC320)</f>
        <v>0</v>
      </c>
      <c r="AD315" s="23">
        <f t="shared" ref="AD315:AI315" si="390">SUM(AD317:AD320)</f>
        <v>14054.4</v>
      </c>
      <c r="AE315" s="23">
        <f t="shared" si="390"/>
        <v>0</v>
      </c>
      <c r="AF315" s="23">
        <f t="shared" si="390"/>
        <v>0</v>
      </c>
      <c r="AG315" s="23">
        <f t="shared" si="390"/>
        <v>0</v>
      </c>
      <c r="AH315" s="23">
        <f t="shared" si="390"/>
        <v>0</v>
      </c>
      <c r="AI315" s="23">
        <f t="shared" si="390"/>
        <v>0</v>
      </c>
      <c r="AJ315" s="23">
        <f t="shared" ref="AJ315:AK315" si="391">SUM(AJ317:AJ320)</f>
        <v>0</v>
      </c>
      <c r="AK315" s="141">
        <f t="shared" si="391"/>
        <v>0</v>
      </c>
    </row>
    <row r="316" spans="1:37" s="24" customFormat="1" ht="15.75" hidden="1" customHeight="1" outlineLevel="1" x14ac:dyDescent="0.25">
      <c r="A316" s="118"/>
      <c r="B316" s="54"/>
      <c r="C316" s="34" t="s">
        <v>1</v>
      </c>
      <c r="D316" s="18">
        <f t="shared" si="385"/>
        <v>0</v>
      </c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18" t="e">
        <f t="shared" si="369"/>
        <v>#REF!</v>
      </c>
      <c r="Q316" s="23"/>
      <c r="R316" s="23"/>
      <c r="S316" s="23"/>
      <c r="T316" s="23"/>
      <c r="U316" s="23"/>
      <c r="V316" s="23"/>
      <c r="W316" s="23">
        <f t="shared" si="376"/>
        <v>0</v>
      </c>
      <c r="X316" s="23">
        <f t="shared" si="377"/>
        <v>0</v>
      </c>
      <c r="Y316" s="23">
        <f t="shared" si="378"/>
        <v>0</v>
      </c>
      <c r="Z316" s="23" t="e">
        <f>#REF!-N316</f>
        <v>#REF!</v>
      </c>
      <c r="AA316" s="23" t="e">
        <f>#REF!-O316</f>
        <v>#REF!</v>
      </c>
      <c r="AB316" s="18">
        <f>SUM(AC316:AK316)</f>
        <v>0</v>
      </c>
      <c r="AC316" s="23"/>
      <c r="AD316" s="23"/>
      <c r="AE316" s="23"/>
      <c r="AF316" s="23"/>
      <c r="AG316" s="23"/>
      <c r="AH316" s="23"/>
      <c r="AI316" s="23"/>
      <c r="AJ316" s="23"/>
      <c r="AK316" s="141"/>
    </row>
    <row r="317" spans="1:37" s="24" customFormat="1" ht="15.75" hidden="1" customHeight="1" outlineLevel="1" x14ac:dyDescent="0.25">
      <c r="A317" s="118"/>
      <c r="B317" s="54"/>
      <c r="C317" s="34" t="s">
        <v>2</v>
      </c>
      <c r="D317" s="18">
        <f t="shared" si="385"/>
        <v>1237311.2</v>
      </c>
      <c r="E317" s="23">
        <v>0</v>
      </c>
      <c r="F317" s="23">
        <v>14054.4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1223256.8</v>
      </c>
      <c r="N317" s="23">
        <v>0</v>
      </c>
      <c r="O317" s="23">
        <v>0</v>
      </c>
      <c r="P317" s="18" t="e">
        <f t="shared" si="369"/>
        <v>#REF!</v>
      </c>
      <c r="Q317" s="23">
        <f t="shared" si="379"/>
        <v>0</v>
      </c>
      <c r="R317" s="23">
        <f t="shared" si="380"/>
        <v>0</v>
      </c>
      <c r="S317" s="23">
        <f t="shared" si="381"/>
        <v>0</v>
      </c>
      <c r="T317" s="23">
        <f t="shared" si="382"/>
        <v>0</v>
      </c>
      <c r="U317" s="23">
        <f t="shared" si="383"/>
        <v>0</v>
      </c>
      <c r="V317" s="23">
        <f t="shared" si="384"/>
        <v>0</v>
      </c>
      <c r="W317" s="23">
        <f t="shared" si="376"/>
        <v>0</v>
      </c>
      <c r="X317" s="23">
        <f t="shared" si="377"/>
        <v>0</v>
      </c>
      <c r="Y317" s="23">
        <f t="shared" si="378"/>
        <v>-1223256.8</v>
      </c>
      <c r="Z317" s="23" t="e">
        <f>#REF!-N317</f>
        <v>#REF!</v>
      </c>
      <c r="AA317" s="23" t="e">
        <f>#REF!-O317</f>
        <v>#REF!</v>
      </c>
      <c r="AB317" s="18">
        <f>SUM(AC317:AK317)</f>
        <v>14054.4</v>
      </c>
      <c r="AC317" s="23">
        <v>0</v>
      </c>
      <c r="AD317" s="23">
        <v>14054.4</v>
      </c>
      <c r="AE317" s="23">
        <v>0</v>
      </c>
      <c r="AF317" s="23">
        <v>0</v>
      </c>
      <c r="AG317" s="23">
        <v>0</v>
      </c>
      <c r="AH317" s="23">
        <v>0</v>
      </c>
      <c r="AI317" s="23">
        <v>0</v>
      </c>
      <c r="AJ317" s="23">
        <v>0</v>
      </c>
      <c r="AK317" s="141">
        <v>0</v>
      </c>
    </row>
    <row r="318" spans="1:37" s="24" customFormat="1" ht="15.75" hidden="1" customHeight="1" outlineLevel="1" x14ac:dyDescent="0.25">
      <c r="A318" s="118"/>
      <c r="B318" s="54"/>
      <c r="C318" s="34" t="s">
        <v>3</v>
      </c>
      <c r="D318" s="18">
        <f t="shared" si="385"/>
        <v>0</v>
      </c>
      <c r="E318" s="23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18" t="e">
        <f t="shared" si="369"/>
        <v>#REF!</v>
      </c>
      <c r="Q318" s="23">
        <f t="shared" si="379"/>
        <v>0</v>
      </c>
      <c r="R318" s="23">
        <f t="shared" si="380"/>
        <v>0</v>
      </c>
      <c r="S318" s="23">
        <f t="shared" si="381"/>
        <v>0</v>
      </c>
      <c r="T318" s="23">
        <f t="shared" si="382"/>
        <v>0</v>
      </c>
      <c r="U318" s="23">
        <f t="shared" si="383"/>
        <v>0</v>
      </c>
      <c r="V318" s="23">
        <f t="shared" si="384"/>
        <v>0</v>
      </c>
      <c r="W318" s="23">
        <f t="shared" si="376"/>
        <v>0</v>
      </c>
      <c r="X318" s="23">
        <f t="shared" si="377"/>
        <v>0</v>
      </c>
      <c r="Y318" s="23">
        <f t="shared" si="378"/>
        <v>0</v>
      </c>
      <c r="Z318" s="23" t="e">
        <f>#REF!-N318</f>
        <v>#REF!</v>
      </c>
      <c r="AA318" s="23" t="e">
        <f>#REF!-O318</f>
        <v>#REF!</v>
      </c>
      <c r="AB318" s="18">
        <f>SUM(AC318:AK318)</f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  <c r="AJ318" s="23">
        <v>0</v>
      </c>
      <c r="AK318" s="141">
        <v>0</v>
      </c>
    </row>
    <row r="319" spans="1:37" s="24" customFormat="1" ht="15.75" hidden="1" customHeight="1" outlineLevel="1" x14ac:dyDescent="0.25">
      <c r="A319" s="118"/>
      <c r="B319" s="54"/>
      <c r="C319" s="34" t="s">
        <v>4</v>
      </c>
      <c r="D319" s="18">
        <f t="shared" si="385"/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18" t="e">
        <f t="shared" si="369"/>
        <v>#REF!</v>
      </c>
      <c r="Q319" s="23">
        <f t="shared" si="379"/>
        <v>0</v>
      </c>
      <c r="R319" s="23">
        <f t="shared" si="380"/>
        <v>0</v>
      </c>
      <c r="S319" s="23">
        <f t="shared" si="381"/>
        <v>0</v>
      </c>
      <c r="T319" s="23">
        <f t="shared" si="382"/>
        <v>0</v>
      </c>
      <c r="U319" s="23">
        <f t="shared" si="383"/>
        <v>0</v>
      </c>
      <c r="V319" s="23">
        <f t="shared" si="384"/>
        <v>0</v>
      </c>
      <c r="W319" s="23">
        <f t="shared" si="376"/>
        <v>0</v>
      </c>
      <c r="X319" s="23">
        <f t="shared" si="377"/>
        <v>0</v>
      </c>
      <c r="Y319" s="23">
        <f t="shared" si="378"/>
        <v>0</v>
      </c>
      <c r="Z319" s="23" t="e">
        <f>#REF!-N319</f>
        <v>#REF!</v>
      </c>
      <c r="AA319" s="23" t="e">
        <f>#REF!-O319</f>
        <v>#REF!</v>
      </c>
      <c r="AB319" s="18">
        <f>SUM(AC319:AK319)</f>
        <v>0</v>
      </c>
      <c r="AC319" s="23">
        <v>0</v>
      </c>
      <c r="AD319" s="23">
        <v>0</v>
      </c>
      <c r="AE319" s="23">
        <v>0</v>
      </c>
      <c r="AF319" s="23">
        <v>0</v>
      </c>
      <c r="AG319" s="23">
        <v>0</v>
      </c>
      <c r="AH319" s="23">
        <v>0</v>
      </c>
      <c r="AI319" s="23">
        <v>0</v>
      </c>
      <c r="AJ319" s="23">
        <v>0</v>
      </c>
      <c r="AK319" s="141">
        <v>0</v>
      </c>
    </row>
    <row r="320" spans="1:37" s="24" customFormat="1" ht="15.75" hidden="1" customHeight="1" outlineLevel="1" x14ac:dyDescent="0.25">
      <c r="A320" s="118"/>
      <c r="B320" s="54"/>
      <c r="C320" s="34" t="s">
        <v>5</v>
      </c>
      <c r="D320" s="18">
        <f t="shared" si="385"/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18" t="e">
        <f t="shared" si="369"/>
        <v>#REF!</v>
      </c>
      <c r="Q320" s="23">
        <f t="shared" si="379"/>
        <v>0</v>
      </c>
      <c r="R320" s="23">
        <f t="shared" si="380"/>
        <v>0</v>
      </c>
      <c r="S320" s="23">
        <f t="shared" si="381"/>
        <v>0</v>
      </c>
      <c r="T320" s="23">
        <f t="shared" si="382"/>
        <v>0</v>
      </c>
      <c r="U320" s="23">
        <f t="shared" si="383"/>
        <v>0</v>
      </c>
      <c r="V320" s="23">
        <f t="shared" si="384"/>
        <v>0</v>
      </c>
      <c r="W320" s="23">
        <f t="shared" si="376"/>
        <v>0</v>
      </c>
      <c r="X320" s="23">
        <f t="shared" si="377"/>
        <v>0</v>
      </c>
      <c r="Y320" s="23">
        <f t="shared" si="378"/>
        <v>0</v>
      </c>
      <c r="Z320" s="23" t="e">
        <f>#REF!-N320</f>
        <v>#REF!</v>
      </c>
      <c r="AA320" s="23" t="e">
        <f>#REF!-O320</f>
        <v>#REF!</v>
      </c>
      <c r="AB320" s="18">
        <f>SUM(AC320:AK320)</f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  <c r="AJ320" s="23">
        <v>0</v>
      </c>
      <c r="AK320" s="141">
        <v>0</v>
      </c>
    </row>
    <row r="321" spans="1:37" s="24" customFormat="1" ht="15.75" hidden="1" customHeight="1" outlineLevel="1" x14ac:dyDescent="0.25">
      <c r="A321" s="120" t="s">
        <v>83</v>
      </c>
      <c r="B321" s="54" t="s">
        <v>111</v>
      </c>
      <c r="C321" s="47" t="s">
        <v>0</v>
      </c>
      <c r="D321" s="18">
        <f t="shared" si="385"/>
        <v>318818.2</v>
      </c>
      <c r="E321" s="23">
        <f t="shared" ref="E321:O321" si="392">SUM(E323:E326)</f>
        <v>0</v>
      </c>
      <c r="F321" s="23">
        <f t="shared" si="392"/>
        <v>0</v>
      </c>
      <c r="G321" s="23">
        <f t="shared" si="392"/>
        <v>0</v>
      </c>
      <c r="H321" s="23">
        <f t="shared" si="392"/>
        <v>0</v>
      </c>
      <c r="I321" s="23">
        <f t="shared" si="392"/>
        <v>0</v>
      </c>
      <c r="J321" s="23">
        <f t="shared" si="392"/>
        <v>0</v>
      </c>
      <c r="K321" s="23">
        <f t="shared" si="392"/>
        <v>0</v>
      </c>
      <c r="L321" s="23">
        <f t="shared" si="392"/>
        <v>0</v>
      </c>
      <c r="M321" s="23">
        <f t="shared" si="392"/>
        <v>318818.2</v>
      </c>
      <c r="N321" s="23">
        <f t="shared" si="392"/>
        <v>0</v>
      </c>
      <c r="O321" s="23">
        <f t="shared" si="392"/>
        <v>0</v>
      </c>
      <c r="P321" s="18" t="e">
        <f t="shared" si="369"/>
        <v>#REF!</v>
      </c>
      <c r="Q321" s="23">
        <f t="shared" si="379"/>
        <v>0</v>
      </c>
      <c r="R321" s="23">
        <f t="shared" si="380"/>
        <v>0</v>
      </c>
      <c r="S321" s="23">
        <f t="shared" si="381"/>
        <v>0</v>
      </c>
      <c r="T321" s="23">
        <f t="shared" si="382"/>
        <v>0</v>
      </c>
      <c r="U321" s="23">
        <f t="shared" si="383"/>
        <v>0</v>
      </c>
      <c r="V321" s="23">
        <f t="shared" si="384"/>
        <v>0</v>
      </c>
      <c r="W321" s="23">
        <f t="shared" si="376"/>
        <v>0</v>
      </c>
      <c r="X321" s="23">
        <f t="shared" si="377"/>
        <v>0</v>
      </c>
      <c r="Y321" s="23">
        <f t="shared" si="378"/>
        <v>-318818.2</v>
      </c>
      <c r="Z321" s="23" t="e">
        <f>#REF!-N321</f>
        <v>#REF!</v>
      </c>
      <c r="AA321" s="23" t="e">
        <f>#REF!-O321</f>
        <v>#REF!</v>
      </c>
      <c r="AB321" s="18">
        <f>SUM(AC321:AK321)</f>
        <v>0</v>
      </c>
      <c r="AC321" s="23">
        <f t="shared" ref="AC321:AI321" si="393">SUM(AC323:AC326)</f>
        <v>0</v>
      </c>
      <c r="AD321" s="23">
        <f t="shared" si="393"/>
        <v>0</v>
      </c>
      <c r="AE321" s="23">
        <f t="shared" si="393"/>
        <v>0</v>
      </c>
      <c r="AF321" s="23">
        <f t="shared" si="393"/>
        <v>0</v>
      </c>
      <c r="AG321" s="23">
        <f t="shared" si="393"/>
        <v>0</v>
      </c>
      <c r="AH321" s="23">
        <f t="shared" si="393"/>
        <v>0</v>
      </c>
      <c r="AI321" s="23">
        <f t="shared" si="393"/>
        <v>0</v>
      </c>
      <c r="AJ321" s="23">
        <f t="shared" ref="AJ321:AK321" si="394">SUM(AJ323:AJ326)</f>
        <v>0</v>
      </c>
      <c r="AK321" s="141">
        <f t="shared" si="394"/>
        <v>0</v>
      </c>
    </row>
    <row r="322" spans="1:37" s="24" customFormat="1" ht="15.75" hidden="1" customHeight="1" outlineLevel="1" x14ac:dyDescent="0.25">
      <c r="A322" s="120"/>
      <c r="B322" s="54"/>
      <c r="C322" s="47" t="s">
        <v>1</v>
      </c>
      <c r="D322" s="18">
        <f t="shared" si="385"/>
        <v>0</v>
      </c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18" t="e">
        <f t="shared" si="369"/>
        <v>#REF!</v>
      </c>
      <c r="Q322" s="23"/>
      <c r="R322" s="23"/>
      <c r="S322" s="23"/>
      <c r="T322" s="23"/>
      <c r="U322" s="23"/>
      <c r="V322" s="23"/>
      <c r="W322" s="23">
        <f t="shared" si="376"/>
        <v>0</v>
      </c>
      <c r="X322" s="23">
        <f t="shared" si="377"/>
        <v>0</v>
      </c>
      <c r="Y322" s="23">
        <f t="shared" si="378"/>
        <v>0</v>
      </c>
      <c r="Z322" s="23" t="e">
        <f>#REF!-N322</f>
        <v>#REF!</v>
      </c>
      <c r="AA322" s="23" t="e">
        <f>#REF!-O322</f>
        <v>#REF!</v>
      </c>
      <c r="AB322" s="18">
        <f>SUM(AC322:AK322)</f>
        <v>0</v>
      </c>
      <c r="AC322" s="23"/>
      <c r="AD322" s="23"/>
      <c r="AE322" s="23"/>
      <c r="AF322" s="23"/>
      <c r="AG322" s="23"/>
      <c r="AH322" s="23"/>
      <c r="AI322" s="23"/>
      <c r="AJ322" s="23"/>
      <c r="AK322" s="141"/>
    </row>
    <row r="323" spans="1:37" s="24" customFormat="1" ht="15.75" hidden="1" customHeight="1" outlineLevel="1" x14ac:dyDescent="0.25">
      <c r="A323" s="120"/>
      <c r="B323" s="54"/>
      <c r="C323" s="47" t="s">
        <v>2</v>
      </c>
      <c r="D323" s="18">
        <f t="shared" si="385"/>
        <v>11411.3</v>
      </c>
      <c r="E323" s="23">
        <v>0</v>
      </c>
      <c r="F323" s="23">
        <v>0</v>
      </c>
      <c r="G323" s="23">
        <v>0</v>
      </c>
      <c r="H323" s="23">
        <v>0</v>
      </c>
      <c r="I323" s="23">
        <v>0</v>
      </c>
      <c r="J323" s="23">
        <f>11411.3-11411.3</f>
        <v>0</v>
      </c>
      <c r="K323" s="23">
        <v>0</v>
      </c>
      <c r="L323" s="23">
        <v>0</v>
      </c>
      <c r="M323" s="23">
        <f>11411.3</f>
        <v>11411.3</v>
      </c>
      <c r="N323" s="23">
        <f>11411.3-11411.3</f>
        <v>0</v>
      </c>
      <c r="O323" s="23">
        <v>0</v>
      </c>
      <c r="P323" s="18" t="e">
        <f t="shared" si="369"/>
        <v>#REF!</v>
      </c>
      <c r="Q323" s="23">
        <f t="shared" si="379"/>
        <v>0</v>
      </c>
      <c r="R323" s="23">
        <f t="shared" si="380"/>
        <v>0</v>
      </c>
      <c r="S323" s="23">
        <f t="shared" si="381"/>
        <v>0</v>
      </c>
      <c r="T323" s="23">
        <f t="shared" si="382"/>
        <v>0</v>
      </c>
      <c r="U323" s="23">
        <f t="shared" si="383"/>
        <v>0</v>
      </c>
      <c r="V323" s="23">
        <f t="shared" si="384"/>
        <v>0</v>
      </c>
      <c r="W323" s="23">
        <f t="shared" si="376"/>
        <v>0</v>
      </c>
      <c r="X323" s="23">
        <f t="shared" si="377"/>
        <v>0</v>
      </c>
      <c r="Y323" s="23">
        <f t="shared" si="378"/>
        <v>-11411.3</v>
      </c>
      <c r="Z323" s="23" t="e">
        <f>#REF!-N323</f>
        <v>#REF!</v>
      </c>
      <c r="AA323" s="23" t="e">
        <f>#REF!-O323</f>
        <v>#REF!</v>
      </c>
      <c r="AB323" s="18">
        <f>SUM(AC323:AK323)</f>
        <v>0</v>
      </c>
      <c r="AC323" s="23">
        <v>0</v>
      </c>
      <c r="AD323" s="23">
        <v>0</v>
      </c>
      <c r="AE323" s="23">
        <v>0</v>
      </c>
      <c r="AF323" s="23">
        <v>0</v>
      </c>
      <c r="AG323" s="23">
        <v>0</v>
      </c>
      <c r="AH323" s="23">
        <f>11411.3-11411.3</f>
        <v>0</v>
      </c>
      <c r="AI323" s="23">
        <v>0</v>
      </c>
      <c r="AJ323" s="23">
        <v>0</v>
      </c>
      <c r="AK323" s="141">
        <v>0</v>
      </c>
    </row>
    <row r="324" spans="1:37" s="24" customFormat="1" ht="15.75" hidden="1" customHeight="1" outlineLevel="1" x14ac:dyDescent="0.25">
      <c r="A324" s="120"/>
      <c r="B324" s="54"/>
      <c r="C324" s="47" t="s">
        <v>3</v>
      </c>
      <c r="D324" s="18">
        <f t="shared" si="385"/>
        <v>307406.90000000002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307406.90000000002</v>
      </c>
      <c r="N324" s="23">
        <v>0</v>
      </c>
      <c r="O324" s="23">
        <v>0</v>
      </c>
      <c r="P324" s="18" t="e">
        <f t="shared" si="369"/>
        <v>#REF!</v>
      </c>
      <c r="Q324" s="23">
        <f t="shared" si="379"/>
        <v>0</v>
      </c>
      <c r="R324" s="23">
        <f t="shared" si="380"/>
        <v>0</v>
      </c>
      <c r="S324" s="23">
        <f t="shared" si="381"/>
        <v>0</v>
      </c>
      <c r="T324" s="23">
        <f t="shared" si="382"/>
        <v>0</v>
      </c>
      <c r="U324" s="23">
        <f t="shared" si="383"/>
        <v>0</v>
      </c>
      <c r="V324" s="23">
        <f t="shared" si="384"/>
        <v>0</v>
      </c>
      <c r="W324" s="23">
        <f t="shared" si="376"/>
        <v>0</v>
      </c>
      <c r="X324" s="23">
        <f t="shared" si="377"/>
        <v>0</v>
      </c>
      <c r="Y324" s="23">
        <f t="shared" si="378"/>
        <v>-307406.90000000002</v>
      </c>
      <c r="Z324" s="23" t="e">
        <f>#REF!-N324</f>
        <v>#REF!</v>
      </c>
      <c r="AA324" s="23" t="e">
        <f>#REF!-O324</f>
        <v>#REF!</v>
      </c>
      <c r="AB324" s="18">
        <f>SUM(AC324:AK324)</f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>
        <v>0</v>
      </c>
      <c r="AJ324" s="23">
        <v>0</v>
      </c>
      <c r="AK324" s="141">
        <v>0</v>
      </c>
    </row>
    <row r="325" spans="1:37" s="24" customFormat="1" ht="15.75" hidden="1" customHeight="1" outlineLevel="1" x14ac:dyDescent="0.25">
      <c r="A325" s="120"/>
      <c r="B325" s="54"/>
      <c r="C325" s="47" t="s">
        <v>4</v>
      </c>
      <c r="D325" s="18">
        <f t="shared" si="385"/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18" t="e">
        <f t="shared" si="369"/>
        <v>#REF!</v>
      </c>
      <c r="Q325" s="23">
        <f t="shared" si="379"/>
        <v>0</v>
      </c>
      <c r="R325" s="23">
        <f t="shared" si="380"/>
        <v>0</v>
      </c>
      <c r="S325" s="23">
        <f t="shared" si="381"/>
        <v>0</v>
      </c>
      <c r="T325" s="23">
        <f t="shared" si="382"/>
        <v>0</v>
      </c>
      <c r="U325" s="23">
        <f t="shared" si="383"/>
        <v>0</v>
      </c>
      <c r="V325" s="23">
        <f t="shared" si="384"/>
        <v>0</v>
      </c>
      <c r="W325" s="23">
        <f t="shared" si="376"/>
        <v>0</v>
      </c>
      <c r="X325" s="23">
        <f t="shared" si="377"/>
        <v>0</v>
      </c>
      <c r="Y325" s="23">
        <f t="shared" si="378"/>
        <v>0</v>
      </c>
      <c r="Z325" s="23" t="e">
        <f>#REF!-N325</f>
        <v>#REF!</v>
      </c>
      <c r="AA325" s="23" t="e">
        <f>#REF!-O325</f>
        <v>#REF!</v>
      </c>
      <c r="AB325" s="18">
        <f>SUM(AC325:AK325)</f>
        <v>0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0</v>
      </c>
      <c r="AJ325" s="23">
        <v>0</v>
      </c>
      <c r="AK325" s="141">
        <v>0</v>
      </c>
    </row>
    <row r="326" spans="1:37" s="24" customFormat="1" ht="15.75" hidden="1" customHeight="1" outlineLevel="1" x14ac:dyDescent="0.25">
      <c r="A326" s="120"/>
      <c r="B326" s="54"/>
      <c r="C326" s="47" t="s">
        <v>5</v>
      </c>
      <c r="D326" s="18">
        <f t="shared" si="385"/>
        <v>0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18" t="e">
        <f t="shared" ref="P326:P391" si="395">SUM(Q326:AA326)</f>
        <v>#REF!</v>
      </c>
      <c r="Q326" s="23">
        <f t="shared" si="379"/>
        <v>0</v>
      </c>
      <c r="R326" s="23">
        <f t="shared" si="380"/>
        <v>0</v>
      </c>
      <c r="S326" s="23">
        <f t="shared" si="381"/>
        <v>0</v>
      </c>
      <c r="T326" s="23">
        <f t="shared" si="382"/>
        <v>0</v>
      </c>
      <c r="U326" s="23">
        <f t="shared" si="383"/>
        <v>0</v>
      </c>
      <c r="V326" s="23">
        <f t="shared" si="384"/>
        <v>0</v>
      </c>
      <c r="W326" s="23">
        <f t="shared" si="376"/>
        <v>0</v>
      </c>
      <c r="X326" s="23">
        <f t="shared" si="377"/>
        <v>0</v>
      </c>
      <c r="Y326" s="23">
        <f t="shared" si="378"/>
        <v>0</v>
      </c>
      <c r="Z326" s="23" t="e">
        <f>#REF!-N326</f>
        <v>#REF!</v>
      </c>
      <c r="AA326" s="23" t="e">
        <f>#REF!-O326</f>
        <v>#REF!</v>
      </c>
      <c r="AB326" s="18">
        <f>SUM(AC326:AK326)</f>
        <v>0</v>
      </c>
      <c r="AC326" s="23">
        <v>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>
        <v>0</v>
      </c>
      <c r="AJ326" s="23">
        <v>0</v>
      </c>
      <c r="AK326" s="141">
        <v>0</v>
      </c>
    </row>
    <row r="327" spans="1:37" s="24" customFormat="1" ht="15.75" hidden="1" outlineLevel="1" x14ac:dyDescent="0.25">
      <c r="A327" s="114" t="s">
        <v>84</v>
      </c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115"/>
    </row>
    <row r="328" spans="1:37" s="24" customFormat="1" ht="15.75" hidden="1" customHeight="1" outlineLevel="1" x14ac:dyDescent="0.25">
      <c r="A328" s="113" t="s">
        <v>104</v>
      </c>
      <c r="B328" s="54" t="s">
        <v>111</v>
      </c>
      <c r="C328" s="47" t="s">
        <v>0</v>
      </c>
      <c r="D328" s="18">
        <f t="shared" si="385"/>
        <v>80233.5</v>
      </c>
      <c r="E328" s="23">
        <f t="shared" ref="E328:O328" si="396">SUM(E330:E333)</f>
        <v>80233.5</v>
      </c>
      <c r="F328" s="23">
        <f t="shared" si="396"/>
        <v>0</v>
      </c>
      <c r="G328" s="23">
        <f t="shared" si="396"/>
        <v>0</v>
      </c>
      <c r="H328" s="23">
        <f t="shared" si="396"/>
        <v>0</v>
      </c>
      <c r="I328" s="23">
        <f t="shared" si="396"/>
        <v>0</v>
      </c>
      <c r="J328" s="23">
        <f t="shared" si="396"/>
        <v>0</v>
      </c>
      <c r="K328" s="23">
        <f t="shared" si="396"/>
        <v>0</v>
      </c>
      <c r="L328" s="23">
        <f t="shared" si="396"/>
        <v>0</v>
      </c>
      <c r="M328" s="23">
        <f t="shared" si="396"/>
        <v>0</v>
      </c>
      <c r="N328" s="23">
        <f t="shared" si="396"/>
        <v>0</v>
      </c>
      <c r="O328" s="23">
        <f t="shared" si="396"/>
        <v>0</v>
      </c>
      <c r="P328" s="18" t="e">
        <f t="shared" si="395"/>
        <v>#REF!</v>
      </c>
      <c r="Q328" s="23">
        <f t="shared" ref="Q328:W328" si="397">AC328-E328</f>
        <v>0</v>
      </c>
      <c r="R328" s="23">
        <f t="shared" si="397"/>
        <v>0</v>
      </c>
      <c r="S328" s="23">
        <f t="shared" si="397"/>
        <v>0</v>
      </c>
      <c r="T328" s="23">
        <f t="shared" si="397"/>
        <v>0</v>
      </c>
      <c r="U328" s="23">
        <f t="shared" si="397"/>
        <v>0</v>
      </c>
      <c r="V328" s="23">
        <f t="shared" si="397"/>
        <v>0</v>
      </c>
      <c r="W328" s="23">
        <f t="shared" si="397"/>
        <v>0</v>
      </c>
      <c r="X328" s="23">
        <f t="shared" ref="X328" si="398">AJ328-L328</f>
        <v>0</v>
      </c>
      <c r="Y328" s="23">
        <f t="shared" ref="Y328" si="399">AK328-M328</f>
        <v>0</v>
      </c>
      <c r="Z328" s="23" t="e">
        <f>#REF!-N328</f>
        <v>#REF!</v>
      </c>
      <c r="AA328" s="23" t="e">
        <f>#REF!-O328</f>
        <v>#REF!</v>
      </c>
      <c r="AB328" s="18">
        <f>SUM(AC328:AK328)</f>
        <v>80233.5</v>
      </c>
      <c r="AC328" s="23">
        <f t="shared" ref="AC328:AI328" si="400">SUM(AC330:AC333)</f>
        <v>80233.5</v>
      </c>
      <c r="AD328" s="23">
        <f t="shared" si="400"/>
        <v>0</v>
      </c>
      <c r="AE328" s="23">
        <f t="shared" si="400"/>
        <v>0</v>
      </c>
      <c r="AF328" s="23">
        <f t="shared" si="400"/>
        <v>0</v>
      </c>
      <c r="AG328" s="23">
        <f t="shared" si="400"/>
        <v>0</v>
      </c>
      <c r="AH328" s="23">
        <f t="shared" si="400"/>
        <v>0</v>
      </c>
      <c r="AI328" s="23">
        <f t="shared" si="400"/>
        <v>0</v>
      </c>
      <c r="AJ328" s="23">
        <f t="shared" ref="AJ328:AK328" si="401">SUM(AJ330:AJ333)</f>
        <v>0</v>
      </c>
      <c r="AK328" s="141">
        <f t="shared" si="401"/>
        <v>0</v>
      </c>
    </row>
    <row r="329" spans="1:37" s="24" customFormat="1" ht="15.75" hidden="1" customHeight="1" outlineLevel="1" x14ac:dyDescent="0.25">
      <c r="A329" s="113"/>
      <c r="B329" s="54"/>
      <c r="C329" s="47" t="s">
        <v>1</v>
      </c>
      <c r="D329" s="18">
        <f t="shared" si="385"/>
        <v>0</v>
      </c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18" t="e">
        <f t="shared" si="395"/>
        <v>#REF!</v>
      </c>
      <c r="Q329" s="23"/>
      <c r="R329" s="23"/>
      <c r="S329" s="23"/>
      <c r="T329" s="23"/>
      <c r="U329" s="23"/>
      <c r="V329" s="23"/>
      <c r="W329" s="23">
        <f t="shared" ref="W329:W392" si="402">AI329-K329</f>
        <v>0</v>
      </c>
      <c r="X329" s="23">
        <f t="shared" ref="X329:X392" si="403">AJ329-L329</f>
        <v>0</v>
      </c>
      <c r="Y329" s="23">
        <f t="shared" ref="Y329:Y392" si="404">AK329-M329</f>
        <v>0</v>
      </c>
      <c r="Z329" s="23" t="e">
        <f>#REF!-N329</f>
        <v>#REF!</v>
      </c>
      <c r="AA329" s="23" t="e">
        <f>#REF!-O329</f>
        <v>#REF!</v>
      </c>
      <c r="AB329" s="18">
        <f>SUM(AC329:AK329)</f>
        <v>0</v>
      </c>
      <c r="AC329" s="23"/>
      <c r="AD329" s="23"/>
      <c r="AE329" s="23"/>
      <c r="AF329" s="23"/>
      <c r="AG329" s="23"/>
      <c r="AH329" s="23"/>
      <c r="AI329" s="23"/>
      <c r="AJ329" s="23"/>
      <c r="AK329" s="141"/>
    </row>
    <row r="330" spans="1:37" s="24" customFormat="1" ht="15.75" hidden="1" customHeight="1" outlineLevel="1" x14ac:dyDescent="0.25">
      <c r="A330" s="113"/>
      <c r="B330" s="54"/>
      <c r="C330" s="47" t="s">
        <v>2</v>
      </c>
      <c r="D330" s="18">
        <f t="shared" si="385"/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18" t="e">
        <f t="shared" si="395"/>
        <v>#REF!</v>
      </c>
      <c r="Q330" s="23">
        <f t="shared" ref="Q330:Q392" si="405">AC330-E330</f>
        <v>0</v>
      </c>
      <c r="R330" s="23">
        <f t="shared" ref="R330:R392" si="406">AD330-F330</f>
        <v>0</v>
      </c>
      <c r="S330" s="23">
        <f t="shared" ref="S330:S392" si="407">AE330-G330</f>
        <v>0</v>
      </c>
      <c r="T330" s="23">
        <f t="shared" ref="T330:T392" si="408">AF330-H330</f>
        <v>0</v>
      </c>
      <c r="U330" s="23">
        <f t="shared" ref="U330:U392" si="409">AG330-I330</f>
        <v>0</v>
      </c>
      <c r="V330" s="23">
        <f t="shared" ref="V330:V392" si="410">AH330-J330</f>
        <v>0</v>
      </c>
      <c r="W330" s="23">
        <f t="shared" si="402"/>
        <v>0</v>
      </c>
      <c r="X330" s="23">
        <f t="shared" si="403"/>
        <v>0</v>
      </c>
      <c r="Y330" s="23">
        <f t="shared" si="404"/>
        <v>0</v>
      </c>
      <c r="Z330" s="23" t="e">
        <f>#REF!-N330</f>
        <v>#REF!</v>
      </c>
      <c r="AA330" s="23" t="e">
        <f>#REF!-O330</f>
        <v>#REF!</v>
      </c>
      <c r="AB330" s="18">
        <f>SUM(AC330:AK330)</f>
        <v>0</v>
      </c>
      <c r="AC330" s="23">
        <v>0</v>
      </c>
      <c r="AD330" s="23">
        <v>0</v>
      </c>
      <c r="AE330" s="23">
        <v>0</v>
      </c>
      <c r="AF330" s="23">
        <v>0</v>
      </c>
      <c r="AG330" s="23">
        <v>0</v>
      </c>
      <c r="AH330" s="23">
        <v>0</v>
      </c>
      <c r="AI330" s="23">
        <v>0</v>
      </c>
      <c r="AJ330" s="23">
        <v>0</v>
      </c>
      <c r="AK330" s="141">
        <v>0</v>
      </c>
    </row>
    <row r="331" spans="1:37" s="24" customFormat="1" ht="15.75" hidden="1" customHeight="1" outlineLevel="1" x14ac:dyDescent="0.25">
      <c r="A331" s="113"/>
      <c r="B331" s="54"/>
      <c r="C331" s="47" t="s">
        <v>3</v>
      </c>
      <c r="D331" s="18">
        <f t="shared" si="385"/>
        <v>80233.5</v>
      </c>
      <c r="E331" s="23">
        <v>80233.5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18" t="e">
        <f t="shared" si="395"/>
        <v>#REF!</v>
      </c>
      <c r="Q331" s="23">
        <f t="shared" si="405"/>
        <v>0</v>
      </c>
      <c r="R331" s="23">
        <f t="shared" si="406"/>
        <v>0</v>
      </c>
      <c r="S331" s="23">
        <f t="shared" si="407"/>
        <v>0</v>
      </c>
      <c r="T331" s="23">
        <f t="shared" si="408"/>
        <v>0</v>
      </c>
      <c r="U331" s="23">
        <f t="shared" si="409"/>
        <v>0</v>
      </c>
      <c r="V331" s="23">
        <f t="shared" si="410"/>
        <v>0</v>
      </c>
      <c r="W331" s="23">
        <f t="shared" si="402"/>
        <v>0</v>
      </c>
      <c r="X331" s="23">
        <f t="shared" si="403"/>
        <v>0</v>
      </c>
      <c r="Y331" s="23">
        <f t="shared" si="404"/>
        <v>0</v>
      </c>
      <c r="Z331" s="23" t="e">
        <f>#REF!-N331</f>
        <v>#REF!</v>
      </c>
      <c r="AA331" s="23" t="e">
        <f>#REF!-O331</f>
        <v>#REF!</v>
      </c>
      <c r="AB331" s="18">
        <f>SUM(AC331:AK331)</f>
        <v>80233.5</v>
      </c>
      <c r="AC331" s="23">
        <v>80233.5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  <c r="AJ331" s="23">
        <v>0</v>
      </c>
      <c r="AK331" s="141">
        <v>0</v>
      </c>
    </row>
    <row r="332" spans="1:37" s="24" customFormat="1" ht="15.75" hidden="1" customHeight="1" outlineLevel="1" x14ac:dyDescent="0.25">
      <c r="A332" s="113"/>
      <c r="B332" s="54"/>
      <c r="C332" s="47" t="s">
        <v>4</v>
      </c>
      <c r="D332" s="18">
        <f t="shared" si="385"/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18" t="e">
        <f t="shared" si="395"/>
        <v>#REF!</v>
      </c>
      <c r="Q332" s="23">
        <f t="shared" si="405"/>
        <v>0</v>
      </c>
      <c r="R332" s="23">
        <f t="shared" si="406"/>
        <v>0</v>
      </c>
      <c r="S332" s="23">
        <f t="shared" si="407"/>
        <v>0</v>
      </c>
      <c r="T332" s="23">
        <f t="shared" si="408"/>
        <v>0</v>
      </c>
      <c r="U332" s="23">
        <f t="shared" si="409"/>
        <v>0</v>
      </c>
      <c r="V332" s="23">
        <f t="shared" si="410"/>
        <v>0</v>
      </c>
      <c r="W332" s="23">
        <f t="shared" si="402"/>
        <v>0</v>
      </c>
      <c r="X332" s="23">
        <f t="shared" si="403"/>
        <v>0</v>
      </c>
      <c r="Y332" s="23">
        <f t="shared" si="404"/>
        <v>0</v>
      </c>
      <c r="Z332" s="23" t="e">
        <f>#REF!-N332</f>
        <v>#REF!</v>
      </c>
      <c r="AA332" s="23" t="e">
        <f>#REF!-O332</f>
        <v>#REF!</v>
      </c>
      <c r="AB332" s="18">
        <f>SUM(AC332:AK332)</f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>
        <v>0</v>
      </c>
      <c r="AJ332" s="23">
        <v>0</v>
      </c>
      <c r="AK332" s="141">
        <v>0</v>
      </c>
    </row>
    <row r="333" spans="1:37" s="24" customFormat="1" ht="15.75" hidden="1" customHeight="1" outlineLevel="1" x14ac:dyDescent="0.25">
      <c r="A333" s="113"/>
      <c r="B333" s="54"/>
      <c r="C333" s="47" t="s">
        <v>5</v>
      </c>
      <c r="D333" s="18">
        <f t="shared" si="385"/>
        <v>0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18" t="e">
        <f t="shared" si="395"/>
        <v>#REF!</v>
      </c>
      <c r="Q333" s="23">
        <f t="shared" si="405"/>
        <v>0</v>
      </c>
      <c r="R333" s="23">
        <f t="shared" si="406"/>
        <v>0</v>
      </c>
      <c r="S333" s="23">
        <f t="shared" si="407"/>
        <v>0</v>
      </c>
      <c r="T333" s="23">
        <f t="shared" si="408"/>
        <v>0</v>
      </c>
      <c r="U333" s="23">
        <f t="shared" si="409"/>
        <v>0</v>
      </c>
      <c r="V333" s="23">
        <f t="shared" si="410"/>
        <v>0</v>
      </c>
      <c r="W333" s="23">
        <f t="shared" si="402"/>
        <v>0</v>
      </c>
      <c r="X333" s="23">
        <f t="shared" si="403"/>
        <v>0</v>
      </c>
      <c r="Y333" s="23">
        <f t="shared" si="404"/>
        <v>0</v>
      </c>
      <c r="Z333" s="23" t="e">
        <f>#REF!-N333</f>
        <v>#REF!</v>
      </c>
      <c r="AA333" s="23" t="e">
        <f>#REF!-O333</f>
        <v>#REF!</v>
      </c>
      <c r="AB333" s="18">
        <f>SUM(AC333:AK333)</f>
        <v>0</v>
      </c>
      <c r="AC333" s="23">
        <v>0</v>
      </c>
      <c r="AD333" s="23">
        <v>0</v>
      </c>
      <c r="AE333" s="23">
        <v>0</v>
      </c>
      <c r="AF333" s="23">
        <v>0</v>
      </c>
      <c r="AG333" s="23">
        <v>0</v>
      </c>
      <c r="AH333" s="23">
        <v>0</v>
      </c>
      <c r="AI333" s="23">
        <v>0</v>
      </c>
      <c r="AJ333" s="23">
        <v>0</v>
      </c>
      <c r="AK333" s="141">
        <v>0</v>
      </c>
    </row>
    <row r="334" spans="1:37" s="24" customFormat="1" ht="15.75" hidden="1" customHeight="1" outlineLevel="1" x14ac:dyDescent="0.25">
      <c r="A334" s="113" t="s">
        <v>124</v>
      </c>
      <c r="B334" s="54" t="s">
        <v>111</v>
      </c>
      <c r="C334" s="47" t="s">
        <v>0</v>
      </c>
      <c r="D334" s="18">
        <f t="shared" si="385"/>
        <v>461810</v>
      </c>
      <c r="E334" s="23">
        <f t="shared" ref="E334:O334" si="411">SUM(E336:E339)</f>
        <v>4315.8999999999996</v>
      </c>
      <c r="F334" s="23">
        <f t="shared" si="411"/>
        <v>457494.1</v>
      </c>
      <c r="G334" s="23">
        <f t="shared" si="411"/>
        <v>0</v>
      </c>
      <c r="H334" s="23">
        <f t="shared" si="411"/>
        <v>0</v>
      </c>
      <c r="I334" s="23">
        <f t="shared" si="411"/>
        <v>0</v>
      </c>
      <c r="J334" s="23">
        <f t="shared" si="411"/>
        <v>0</v>
      </c>
      <c r="K334" s="23">
        <f t="shared" si="411"/>
        <v>0</v>
      </c>
      <c r="L334" s="23">
        <f t="shared" si="411"/>
        <v>0</v>
      </c>
      <c r="M334" s="23">
        <f t="shared" si="411"/>
        <v>0</v>
      </c>
      <c r="N334" s="23">
        <f t="shared" si="411"/>
        <v>0</v>
      </c>
      <c r="O334" s="23">
        <f t="shared" si="411"/>
        <v>0</v>
      </c>
      <c r="P334" s="18" t="e">
        <f t="shared" si="395"/>
        <v>#REF!</v>
      </c>
      <c r="Q334" s="23">
        <f t="shared" si="405"/>
        <v>0</v>
      </c>
      <c r="R334" s="23">
        <f t="shared" si="406"/>
        <v>0</v>
      </c>
      <c r="S334" s="23">
        <f t="shared" si="407"/>
        <v>0</v>
      </c>
      <c r="T334" s="23">
        <f t="shared" si="408"/>
        <v>0</v>
      </c>
      <c r="U334" s="23">
        <f t="shared" si="409"/>
        <v>0</v>
      </c>
      <c r="V334" s="23">
        <f t="shared" si="410"/>
        <v>0</v>
      </c>
      <c r="W334" s="23">
        <f t="shared" si="402"/>
        <v>0</v>
      </c>
      <c r="X334" s="23">
        <f t="shared" si="403"/>
        <v>0</v>
      </c>
      <c r="Y334" s="23">
        <f t="shared" si="404"/>
        <v>0</v>
      </c>
      <c r="Z334" s="23" t="e">
        <f>#REF!-N334</f>
        <v>#REF!</v>
      </c>
      <c r="AA334" s="23" t="e">
        <f>#REF!-O334</f>
        <v>#REF!</v>
      </c>
      <c r="AB334" s="18">
        <f>SUM(AC334:AK334)</f>
        <v>461810</v>
      </c>
      <c r="AC334" s="23">
        <f t="shared" ref="AC334:AI334" si="412">SUM(AC336:AC339)</f>
        <v>4315.8999999999996</v>
      </c>
      <c r="AD334" s="23">
        <f t="shared" si="412"/>
        <v>457494.1</v>
      </c>
      <c r="AE334" s="23">
        <f t="shared" si="412"/>
        <v>0</v>
      </c>
      <c r="AF334" s="23">
        <f t="shared" si="412"/>
        <v>0</v>
      </c>
      <c r="AG334" s="23">
        <f t="shared" si="412"/>
        <v>0</v>
      </c>
      <c r="AH334" s="23">
        <f t="shared" si="412"/>
        <v>0</v>
      </c>
      <c r="AI334" s="23">
        <f t="shared" si="412"/>
        <v>0</v>
      </c>
      <c r="AJ334" s="23">
        <f t="shared" ref="AJ334:AK334" si="413">SUM(AJ336:AJ339)</f>
        <v>0</v>
      </c>
      <c r="AK334" s="141">
        <f t="shared" si="413"/>
        <v>0</v>
      </c>
    </row>
    <row r="335" spans="1:37" s="24" customFormat="1" ht="15.75" hidden="1" customHeight="1" outlineLevel="1" x14ac:dyDescent="0.25">
      <c r="A335" s="113"/>
      <c r="B335" s="54"/>
      <c r="C335" s="47" t="s">
        <v>1</v>
      </c>
      <c r="D335" s="18">
        <f t="shared" si="385"/>
        <v>0</v>
      </c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18" t="e">
        <f t="shared" si="395"/>
        <v>#REF!</v>
      </c>
      <c r="Q335" s="23"/>
      <c r="R335" s="23"/>
      <c r="S335" s="23"/>
      <c r="T335" s="23"/>
      <c r="U335" s="23"/>
      <c r="V335" s="23"/>
      <c r="W335" s="23">
        <f t="shared" si="402"/>
        <v>0</v>
      </c>
      <c r="X335" s="23">
        <f t="shared" si="403"/>
        <v>0</v>
      </c>
      <c r="Y335" s="23">
        <f t="shared" si="404"/>
        <v>0</v>
      </c>
      <c r="Z335" s="23" t="e">
        <f>#REF!-N335</f>
        <v>#REF!</v>
      </c>
      <c r="AA335" s="23" t="e">
        <f>#REF!-O335</f>
        <v>#REF!</v>
      </c>
      <c r="AB335" s="18">
        <f>SUM(AC335:AK335)</f>
        <v>0</v>
      </c>
      <c r="AC335" s="23"/>
      <c r="AD335" s="23"/>
      <c r="AE335" s="23"/>
      <c r="AF335" s="23"/>
      <c r="AG335" s="23"/>
      <c r="AH335" s="23"/>
      <c r="AI335" s="23"/>
      <c r="AJ335" s="23"/>
      <c r="AK335" s="141"/>
    </row>
    <row r="336" spans="1:37" s="24" customFormat="1" ht="15.75" hidden="1" customHeight="1" outlineLevel="1" x14ac:dyDescent="0.25">
      <c r="A336" s="113"/>
      <c r="B336" s="54"/>
      <c r="C336" s="47" t="s">
        <v>2</v>
      </c>
      <c r="D336" s="18">
        <f t="shared" si="385"/>
        <v>457494.1</v>
      </c>
      <c r="E336" s="23">
        <v>0</v>
      </c>
      <c r="F336" s="23">
        <v>457494.1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18" t="e">
        <f t="shared" si="395"/>
        <v>#REF!</v>
      </c>
      <c r="Q336" s="23">
        <f t="shared" si="405"/>
        <v>0</v>
      </c>
      <c r="R336" s="23">
        <f t="shared" si="406"/>
        <v>0</v>
      </c>
      <c r="S336" s="23">
        <f t="shared" si="407"/>
        <v>0</v>
      </c>
      <c r="T336" s="23">
        <f t="shared" si="408"/>
        <v>0</v>
      </c>
      <c r="U336" s="23">
        <f t="shared" si="409"/>
        <v>0</v>
      </c>
      <c r="V336" s="23">
        <f t="shared" si="410"/>
        <v>0</v>
      </c>
      <c r="W336" s="23">
        <f t="shared" si="402"/>
        <v>0</v>
      </c>
      <c r="X336" s="23">
        <f t="shared" si="403"/>
        <v>0</v>
      </c>
      <c r="Y336" s="23">
        <f t="shared" si="404"/>
        <v>0</v>
      </c>
      <c r="Z336" s="23" t="e">
        <f>#REF!-N336</f>
        <v>#REF!</v>
      </c>
      <c r="AA336" s="23" t="e">
        <f>#REF!-O336</f>
        <v>#REF!</v>
      </c>
      <c r="AB336" s="18">
        <f>SUM(AC336:AK336)</f>
        <v>457494.1</v>
      </c>
      <c r="AC336" s="23">
        <v>0</v>
      </c>
      <c r="AD336" s="23">
        <v>457494.1</v>
      </c>
      <c r="AE336" s="23">
        <v>0</v>
      </c>
      <c r="AF336" s="23">
        <v>0</v>
      </c>
      <c r="AG336" s="23">
        <v>0</v>
      </c>
      <c r="AH336" s="23">
        <v>0</v>
      </c>
      <c r="AI336" s="23">
        <v>0</v>
      </c>
      <c r="AJ336" s="23">
        <v>0</v>
      </c>
      <c r="AK336" s="141">
        <v>0</v>
      </c>
    </row>
    <row r="337" spans="1:37" s="24" customFormat="1" ht="15.75" hidden="1" customHeight="1" outlineLevel="1" x14ac:dyDescent="0.25">
      <c r="A337" s="113"/>
      <c r="B337" s="54"/>
      <c r="C337" s="47" t="s">
        <v>3</v>
      </c>
      <c r="D337" s="18">
        <f t="shared" si="385"/>
        <v>4315.8999999999996</v>
      </c>
      <c r="E337" s="23">
        <v>4315.8999999999996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18" t="e">
        <f t="shared" si="395"/>
        <v>#REF!</v>
      </c>
      <c r="Q337" s="23">
        <f t="shared" si="405"/>
        <v>0</v>
      </c>
      <c r="R337" s="23">
        <f t="shared" si="406"/>
        <v>0</v>
      </c>
      <c r="S337" s="23">
        <f t="shared" si="407"/>
        <v>0</v>
      </c>
      <c r="T337" s="23">
        <f t="shared" si="408"/>
        <v>0</v>
      </c>
      <c r="U337" s="23">
        <f t="shared" si="409"/>
        <v>0</v>
      </c>
      <c r="V337" s="23">
        <f t="shared" si="410"/>
        <v>0</v>
      </c>
      <c r="W337" s="23">
        <f t="shared" si="402"/>
        <v>0</v>
      </c>
      <c r="X337" s="23">
        <f t="shared" si="403"/>
        <v>0</v>
      </c>
      <c r="Y337" s="23">
        <f t="shared" si="404"/>
        <v>0</v>
      </c>
      <c r="Z337" s="23" t="e">
        <f>#REF!-N337</f>
        <v>#REF!</v>
      </c>
      <c r="AA337" s="23" t="e">
        <f>#REF!-O337</f>
        <v>#REF!</v>
      </c>
      <c r="AB337" s="18">
        <f>SUM(AC337:AK337)</f>
        <v>4315.8999999999996</v>
      </c>
      <c r="AC337" s="23">
        <v>4315.8999999999996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3">
        <v>0</v>
      </c>
      <c r="AK337" s="141">
        <v>0</v>
      </c>
    </row>
    <row r="338" spans="1:37" s="24" customFormat="1" ht="15.75" hidden="1" customHeight="1" outlineLevel="1" x14ac:dyDescent="0.25">
      <c r="A338" s="113"/>
      <c r="B338" s="54"/>
      <c r="C338" s="47" t="s">
        <v>4</v>
      </c>
      <c r="D338" s="18">
        <f t="shared" si="385"/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18" t="e">
        <f t="shared" si="395"/>
        <v>#REF!</v>
      </c>
      <c r="Q338" s="23">
        <f t="shared" si="405"/>
        <v>0</v>
      </c>
      <c r="R338" s="23">
        <f t="shared" si="406"/>
        <v>0</v>
      </c>
      <c r="S338" s="23">
        <f t="shared" si="407"/>
        <v>0</v>
      </c>
      <c r="T338" s="23">
        <f t="shared" si="408"/>
        <v>0</v>
      </c>
      <c r="U338" s="23">
        <f t="shared" si="409"/>
        <v>0</v>
      </c>
      <c r="V338" s="23">
        <f t="shared" si="410"/>
        <v>0</v>
      </c>
      <c r="W338" s="23">
        <f t="shared" si="402"/>
        <v>0</v>
      </c>
      <c r="X338" s="23">
        <f t="shared" si="403"/>
        <v>0</v>
      </c>
      <c r="Y338" s="23">
        <f t="shared" si="404"/>
        <v>0</v>
      </c>
      <c r="Z338" s="23" t="e">
        <f>#REF!-N338</f>
        <v>#REF!</v>
      </c>
      <c r="AA338" s="23" t="e">
        <f>#REF!-O338</f>
        <v>#REF!</v>
      </c>
      <c r="AB338" s="18">
        <f>SUM(AC338:AK338)</f>
        <v>0</v>
      </c>
      <c r="AC338" s="23">
        <v>0</v>
      </c>
      <c r="AD338" s="23">
        <v>0</v>
      </c>
      <c r="AE338" s="23">
        <v>0</v>
      </c>
      <c r="AF338" s="23">
        <v>0</v>
      </c>
      <c r="AG338" s="23">
        <v>0</v>
      </c>
      <c r="AH338" s="23">
        <v>0</v>
      </c>
      <c r="AI338" s="23">
        <v>0</v>
      </c>
      <c r="AJ338" s="23">
        <v>0</v>
      </c>
      <c r="AK338" s="141">
        <v>0</v>
      </c>
    </row>
    <row r="339" spans="1:37" s="24" customFormat="1" ht="15.75" hidden="1" customHeight="1" outlineLevel="1" x14ac:dyDescent="0.25">
      <c r="A339" s="113"/>
      <c r="B339" s="54"/>
      <c r="C339" s="47" t="s">
        <v>5</v>
      </c>
      <c r="D339" s="18">
        <f t="shared" si="385"/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18" t="e">
        <f t="shared" si="395"/>
        <v>#REF!</v>
      </c>
      <c r="Q339" s="23">
        <f t="shared" si="405"/>
        <v>0</v>
      </c>
      <c r="R339" s="23">
        <f t="shared" si="406"/>
        <v>0</v>
      </c>
      <c r="S339" s="23">
        <f t="shared" si="407"/>
        <v>0</v>
      </c>
      <c r="T339" s="23">
        <f t="shared" si="408"/>
        <v>0</v>
      </c>
      <c r="U339" s="23">
        <f t="shared" si="409"/>
        <v>0</v>
      </c>
      <c r="V339" s="23">
        <f t="shared" si="410"/>
        <v>0</v>
      </c>
      <c r="W339" s="23">
        <f t="shared" si="402"/>
        <v>0</v>
      </c>
      <c r="X339" s="23">
        <f t="shared" si="403"/>
        <v>0</v>
      </c>
      <c r="Y339" s="23">
        <f t="shared" si="404"/>
        <v>0</v>
      </c>
      <c r="Z339" s="23" t="e">
        <f>#REF!-N339</f>
        <v>#REF!</v>
      </c>
      <c r="AA339" s="23" t="e">
        <f>#REF!-O339</f>
        <v>#REF!</v>
      </c>
      <c r="AB339" s="18">
        <f>SUM(AC339:AK339)</f>
        <v>0</v>
      </c>
      <c r="AC339" s="23">
        <v>0</v>
      </c>
      <c r="AD339" s="23">
        <v>0</v>
      </c>
      <c r="AE339" s="23">
        <v>0</v>
      </c>
      <c r="AF339" s="23">
        <v>0</v>
      </c>
      <c r="AG339" s="23">
        <v>0</v>
      </c>
      <c r="AH339" s="23">
        <v>0</v>
      </c>
      <c r="AI339" s="23">
        <v>0</v>
      </c>
      <c r="AJ339" s="23">
        <v>0</v>
      </c>
      <c r="AK339" s="141">
        <v>0</v>
      </c>
    </row>
    <row r="340" spans="1:37" s="24" customFormat="1" ht="15.75" hidden="1" customHeight="1" outlineLevel="1" x14ac:dyDescent="0.25">
      <c r="A340" s="113" t="s">
        <v>125</v>
      </c>
      <c r="B340" s="54" t="s">
        <v>111</v>
      </c>
      <c r="C340" s="47" t="s">
        <v>0</v>
      </c>
      <c r="D340" s="18">
        <f t="shared" si="385"/>
        <v>342</v>
      </c>
      <c r="E340" s="23">
        <f t="shared" ref="E340:O340" si="414">SUM(E342:E345)</f>
        <v>0</v>
      </c>
      <c r="F340" s="23">
        <f t="shared" si="414"/>
        <v>0</v>
      </c>
      <c r="G340" s="23">
        <f t="shared" si="414"/>
        <v>342</v>
      </c>
      <c r="H340" s="23">
        <f t="shared" si="414"/>
        <v>0</v>
      </c>
      <c r="I340" s="23">
        <f t="shared" si="414"/>
        <v>0</v>
      </c>
      <c r="J340" s="23">
        <f t="shared" si="414"/>
        <v>0</v>
      </c>
      <c r="K340" s="23">
        <f t="shared" si="414"/>
        <v>0</v>
      </c>
      <c r="L340" s="23">
        <f t="shared" si="414"/>
        <v>0</v>
      </c>
      <c r="M340" s="23">
        <f t="shared" si="414"/>
        <v>0</v>
      </c>
      <c r="N340" s="23">
        <f t="shared" si="414"/>
        <v>0</v>
      </c>
      <c r="O340" s="23">
        <f t="shared" si="414"/>
        <v>0</v>
      </c>
      <c r="P340" s="18" t="e">
        <f t="shared" si="395"/>
        <v>#REF!</v>
      </c>
      <c r="Q340" s="23">
        <f t="shared" si="405"/>
        <v>0</v>
      </c>
      <c r="R340" s="23">
        <f t="shared" si="406"/>
        <v>0</v>
      </c>
      <c r="S340" s="23">
        <f t="shared" si="407"/>
        <v>0</v>
      </c>
      <c r="T340" s="23">
        <f t="shared" si="408"/>
        <v>0</v>
      </c>
      <c r="U340" s="23">
        <f t="shared" si="409"/>
        <v>0</v>
      </c>
      <c r="V340" s="23">
        <f t="shared" si="410"/>
        <v>0</v>
      </c>
      <c r="W340" s="23">
        <f t="shared" si="402"/>
        <v>0</v>
      </c>
      <c r="X340" s="23">
        <f t="shared" si="403"/>
        <v>0</v>
      </c>
      <c r="Y340" s="23">
        <f t="shared" si="404"/>
        <v>0</v>
      </c>
      <c r="Z340" s="23" t="e">
        <f>#REF!-N340</f>
        <v>#REF!</v>
      </c>
      <c r="AA340" s="23" t="e">
        <f>#REF!-O340</f>
        <v>#REF!</v>
      </c>
      <c r="AB340" s="18">
        <f>SUM(AC340:AK340)</f>
        <v>342</v>
      </c>
      <c r="AC340" s="23">
        <f t="shared" ref="AC340:AI340" si="415">SUM(AC342:AC345)</f>
        <v>0</v>
      </c>
      <c r="AD340" s="23">
        <f t="shared" si="415"/>
        <v>0</v>
      </c>
      <c r="AE340" s="23">
        <f t="shared" si="415"/>
        <v>342</v>
      </c>
      <c r="AF340" s="23">
        <f t="shared" si="415"/>
        <v>0</v>
      </c>
      <c r="AG340" s="23">
        <f t="shared" si="415"/>
        <v>0</v>
      </c>
      <c r="AH340" s="23">
        <f t="shared" si="415"/>
        <v>0</v>
      </c>
      <c r="AI340" s="23">
        <f t="shared" si="415"/>
        <v>0</v>
      </c>
      <c r="AJ340" s="23">
        <f t="shared" ref="AJ340:AK340" si="416">SUM(AJ342:AJ345)</f>
        <v>0</v>
      </c>
      <c r="AK340" s="141">
        <f t="shared" si="416"/>
        <v>0</v>
      </c>
    </row>
    <row r="341" spans="1:37" s="24" customFormat="1" ht="15.75" hidden="1" customHeight="1" outlineLevel="1" x14ac:dyDescent="0.25">
      <c r="A341" s="113"/>
      <c r="B341" s="54"/>
      <c r="C341" s="47" t="s">
        <v>1</v>
      </c>
      <c r="D341" s="18">
        <f t="shared" si="385"/>
        <v>0</v>
      </c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18" t="e">
        <f t="shared" si="395"/>
        <v>#REF!</v>
      </c>
      <c r="Q341" s="23"/>
      <c r="R341" s="23"/>
      <c r="S341" s="23"/>
      <c r="T341" s="23"/>
      <c r="U341" s="23"/>
      <c r="V341" s="23"/>
      <c r="W341" s="23">
        <f t="shared" si="402"/>
        <v>0</v>
      </c>
      <c r="X341" s="23">
        <f t="shared" si="403"/>
        <v>0</v>
      </c>
      <c r="Y341" s="23">
        <f t="shared" si="404"/>
        <v>0</v>
      </c>
      <c r="Z341" s="23" t="e">
        <f>#REF!-N341</f>
        <v>#REF!</v>
      </c>
      <c r="AA341" s="23" t="e">
        <f>#REF!-O341</f>
        <v>#REF!</v>
      </c>
      <c r="AB341" s="18">
        <f>SUM(AC341:AK341)</f>
        <v>0</v>
      </c>
      <c r="AC341" s="23"/>
      <c r="AD341" s="23"/>
      <c r="AE341" s="23"/>
      <c r="AF341" s="23"/>
      <c r="AG341" s="23"/>
      <c r="AH341" s="23"/>
      <c r="AI341" s="23"/>
      <c r="AJ341" s="23"/>
      <c r="AK341" s="141"/>
    </row>
    <row r="342" spans="1:37" s="24" customFormat="1" ht="15.75" hidden="1" customHeight="1" outlineLevel="1" x14ac:dyDescent="0.25">
      <c r="A342" s="113"/>
      <c r="B342" s="54"/>
      <c r="C342" s="47" t="s">
        <v>2</v>
      </c>
      <c r="D342" s="18">
        <f t="shared" si="385"/>
        <v>160</v>
      </c>
      <c r="E342" s="23">
        <v>0</v>
      </c>
      <c r="F342" s="23">
        <v>0</v>
      </c>
      <c r="G342" s="23">
        <v>160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18" t="e">
        <f t="shared" si="395"/>
        <v>#REF!</v>
      </c>
      <c r="Q342" s="23">
        <f t="shared" si="405"/>
        <v>0</v>
      </c>
      <c r="R342" s="23">
        <f t="shared" si="406"/>
        <v>0</v>
      </c>
      <c r="S342" s="23">
        <f t="shared" si="407"/>
        <v>0</v>
      </c>
      <c r="T342" s="23">
        <f t="shared" si="408"/>
        <v>0</v>
      </c>
      <c r="U342" s="23">
        <f t="shared" si="409"/>
        <v>0</v>
      </c>
      <c r="V342" s="23">
        <f t="shared" si="410"/>
        <v>0</v>
      </c>
      <c r="W342" s="23">
        <f t="shared" si="402"/>
        <v>0</v>
      </c>
      <c r="X342" s="23">
        <f t="shared" si="403"/>
        <v>0</v>
      </c>
      <c r="Y342" s="23">
        <f t="shared" si="404"/>
        <v>0</v>
      </c>
      <c r="Z342" s="23" t="e">
        <f>#REF!-N342</f>
        <v>#REF!</v>
      </c>
      <c r="AA342" s="23" t="e">
        <f>#REF!-O342</f>
        <v>#REF!</v>
      </c>
      <c r="AB342" s="18">
        <f>SUM(AC342:AK342)</f>
        <v>160</v>
      </c>
      <c r="AC342" s="23">
        <v>0</v>
      </c>
      <c r="AD342" s="23">
        <v>0</v>
      </c>
      <c r="AE342" s="23">
        <v>160</v>
      </c>
      <c r="AF342" s="23">
        <v>0</v>
      </c>
      <c r="AG342" s="23">
        <v>0</v>
      </c>
      <c r="AH342" s="23">
        <v>0</v>
      </c>
      <c r="AI342" s="23">
        <v>0</v>
      </c>
      <c r="AJ342" s="23">
        <v>0</v>
      </c>
      <c r="AK342" s="141">
        <v>0</v>
      </c>
    </row>
    <row r="343" spans="1:37" s="24" customFormat="1" ht="15.75" hidden="1" customHeight="1" outlineLevel="1" x14ac:dyDescent="0.25">
      <c r="A343" s="113"/>
      <c r="B343" s="54"/>
      <c r="C343" s="47" t="s">
        <v>3</v>
      </c>
      <c r="D343" s="18">
        <f t="shared" si="385"/>
        <v>182</v>
      </c>
      <c r="E343" s="23">
        <v>0</v>
      </c>
      <c r="F343" s="23">
        <v>0</v>
      </c>
      <c r="G343" s="23">
        <v>182</v>
      </c>
      <c r="H343" s="23">
        <f>30000-30000</f>
        <v>0</v>
      </c>
      <c r="I343" s="23">
        <f>40069-40069</f>
        <v>0</v>
      </c>
      <c r="J343" s="23">
        <v>0</v>
      </c>
      <c r="K343" s="23">
        <v>0</v>
      </c>
      <c r="L343" s="23">
        <f>30000-30000</f>
        <v>0</v>
      </c>
      <c r="M343" s="23">
        <f>40069-40069</f>
        <v>0</v>
      </c>
      <c r="N343" s="23">
        <v>0</v>
      </c>
      <c r="O343" s="23">
        <v>0</v>
      </c>
      <c r="P343" s="18" t="e">
        <f t="shared" si="395"/>
        <v>#REF!</v>
      </c>
      <c r="Q343" s="23">
        <f t="shared" si="405"/>
        <v>0</v>
      </c>
      <c r="R343" s="23">
        <f t="shared" si="406"/>
        <v>0</v>
      </c>
      <c r="S343" s="23">
        <f t="shared" si="407"/>
        <v>0</v>
      </c>
      <c r="T343" s="23">
        <f t="shared" si="408"/>
        <v>0</v>
      </c>
      <c r="U343" s="23">
        <f t="shared" si="409"/>
        <v>0</v>
      </c>
      <c r="V343" s="23">
        <f t="shared" si="410"/>
        <v>0</v>
      </c>
      <c r="W343" s="23">
        <f t="shared" si="402"/>
        <v>0</v>
      </c>
      <c r="X343" s="23">
        <f t="shared" si="403"/>
        <v>0</v>
      </c>
      <c r="Y343" s="23">
        <f t="shared" si="404"/>
        <v>0</v>
      </c>
      <c r="Z343" s="23" t="e">
        <f>#REF!-N343</f>
        <v>#REF!</v>
      </c>
      <c r="AA343" s="23" t="e">
        <f>#REF!-O343</f>
        <v>#REF!</v>
      </c>
      <c r="AB343" s="18">
        <f>SUM(AC343:AK343)</f>
        <v>182</v>
      </c>
      <c r="AC343" s="23">
        <v>0</v>
      </c>
      <c r="AD343" s="23">
        <v>0</v>
      </c>
      <c r="AE343" s="23">
        <v>182</v>
      </c>
      <c r="AF343" s="23">
        <f>30000-30000</f>
        <v>0</v>
      </c>
      <c r="AG343" s="23">
        <f>40069-40069</f>
        <v>0</v>
      </c>
      <c r="AH343" s="23">
        <v>0</v>
      </c>
      <c r="AI343" s="23">
        <v>0</v>
      </c>
      <c r="AJ343" s="23">
        <f>30000-30000</f>
        <v>0</v>
      </c>
      <c r="AK343" s="141">
        <f>40069-40069</f>
        <v>0</v>
      </c>
    </row>
    <row r="344" spans="1:37" s="24" customFormat="1" ht="15.75" hidden="1" customHeight="1" outlineLevel="1" x14ac:dyDescent="0.25">
      <c r="A344" s="113"/>
      <c r="B344" s="54"/>
      <c r="C344" s="47" t="s">
        <v>4</v>
      </c>
      <c r="D344" s="18">
        <f t="shared" si="385"/>
        <v>0</v>
      </c>
      <c r="E344" s="23">
        <v>0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18" t="e">
        <f t="shared" si="395"/>
        <v>#REF!</v>
      </c>
      <c r="Q344" s="23">
        <f t="shared" si="405"/>
        <v>0</v>
      </c>
      <c r="R344" s="23">
        <f t="shared" si="406"/>
        <v>0</v>
      </c>
      <c r="S344" s="23">
        <f t="shared" si="407"/>
        <v>0</v>
      </c>
      <c r="T344" s="23">
        <f t="shared" si="408"/>
        <v>0</v>
      </c>
      <c r="U344" s="23">
        <f t="shared" si="409"/>
        <v>0</v>
      </c>
      <c r="V344" s="23">
        <f t="shared" si="410"/>
        <v>0</v>
      </c>
      <c r="W344" s="23">
        <f t="shared" si="402"/>
        <v>0</v>
      </c>
      <c r="X344" s="23">
        <f t="shared" si="403"/>
        <v>0</v>
      </c>
      <c r="Y344" s="23">
        <f t="shared" si="404"/>
        <v>0</v>
      </c>
      <c r="Z344" s="23" t="e">
        <f>#REF!-N344</f>
        <v>#REF!</v>
      </c>
      <c r="AA344" s="23" t="e">
        <f>#REF!-O344</f>
        <v>#REF!</v>
      </c>
      <c r="AB344" s="18">
        <f>SUM(AC344:AK344)</f>
        <v>0</v>
      </c>
      <c r="AC344" s="23">
        <v>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23">
        <v>0</v>
      </c>
      <c r="AJ344" s="23">
        <v>0</v>
      </c>
      <c r="AK344" s="141">
        <v>0</v>
      </c>
    </row>
    <row r="345" spans="1:37" s="24" customFormat="1" ht="15.75" hidden="1" customHeight="1" outlineLevel="1" x14ac:dyDescent="0.25">
      <c r="A345" s="113"/>
      <c r="B345" s="54"/>
      <c r="C345" s="47" t="s">
        <v>5</v>
      </c>
      <c r="D345" s="18">
        <f t="shared" si="385"/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18" t="e">
        <f t="shared" si="395"/>
        <v>#REF!</v>
      </c>
      <c r="Q345" s="23">
        <f t="shared" si="405"/>
        <v>0</v>
      </c>
      <c r="R345" s="23">
        <f t="shared" si="406"/>
        <v>0</v>
      </c>
      <c r="S345" s="23">
        <f t="shared" si="407"/>
        <v>0</v>
      </c>
      <c r="T345" s="23">
        <f t="shared" si="408"/>
        <v>0</v>
      </c>
      <c r="U345" s="23">
        <f t="shared" si="409"/>
        <v>0</v>
      </c>
      <c r="V345" s="23">
        <f t="shared" si="410"/>
        <v>0</v>
      </c>
      <c r="W345" s="23">
        <f t="shared" si="402"/>
        <v>0</v>
      </c>
      <c r="X345" s="23">
        <f t="shared" si="403"/>
        <v>0</v>
      </c>
      <c r="Y345" s="23">
        <f t="shared" si="404"/>
        <v>0</v>
      </c>
      <c r="Z345" s="23" t="e">
        <f>#REF!-N345</f>
        <v>#REF!</v>
      </c>
      <c r="AA345" s="23" t="e">
        <f>#REF!-O345</f>
        <v>#REF!</v>
      </c>
      <c r="AB345" s="18">
        <f>SUM(AC345:AK345)</f>
        <v>0</v>
      </c>
      <c r="AC345" s="23">
        <v>0</v>
      </c>
      <c r="AD345" s="23">
        <v>0</v>
      </c>
      <c r="AE345" s="23">
        <v>0</v>
      </c>
      <c r="AF345" s="23">
        <v>0</v>
      </c>
      <c r="AG345" s="23">
        <v>0</v>
      </c>
      <c r="AH345" s="23">
        <v>0</v>
      </c>
      <c r="AI345" s="23">
        <v>0</v>
      </c>
      <c r="AJ345" s="23">
        <v>0</v>
      </c>
      <c r="AK345" s="141">
        <v>0</v>
      </c>
    </row>
    <row r="346" spans="1:37" s="24" customFormat="1" ht="15.75" hidden="1" customHeight="1" outlineLevel="1" x14ac:dyDescent="0.25">
      <c r="A346" s="118" t="s">
        <v>103</v>
      </c>
      <c r="B346" s="53" t="s">
        <v>111</v>
      </c>
      <c r="C346" s="34" t="s">
        <v>0</v>
      </c>
      <c r="D346" s="18">
        <f t="shared" si="385"/>
        <v>756235.49999999988</v>
      </c>
      <c r="E346" s="23">
        <f>SUM(E348:E351)</f>
        <v>0</v>
      </c>
      <c r="F346" s="23">
        <f t="shared" ref="F346:O346" si="417">SUM(F348:F351)</f>
        <v>150458.1</v>
      </c>
      <c r="G346" s="23">
        <f t="shared" si="417"/>
        <v>605777.39999999991</v>
      </c>
      <c r="H346" s="23">
        <f t="shared" si="417"/>
        <v>0</v>
      </c>
      <c r="I346" s="23">
        <f t="shared" si="417"/>
        <v>0</v>
      </c>
      <c r="J346" s="23">
        <f t="shared" si="417"/>
        <v>0</v>
      </c>
      <c r="K346" s="23">
        <f t="shared" si="417"/>
        <v>0</v>
      </c>
      <c r="L346" s="23">
        <f t="shared" si="417"/>
        <v>0</v>
      </c>
      <c r="M346" s="23">
        <f t="shared" si="417"/>
        <v>0</v>
      </c>
      <c r="N346" s="23">
        <f t="shared" si="417"/>
        <v>0</v>
      </c>
      <c r="O346" s="23">
        <f t="shared" si="417"/>
        <v>0</v>
      </c>
      <c r="P346" s="18" t="e">
        <f t="shared" si="395"/>
        <v>#REF!</v>
      </c>
      <c r="Q346" s="23">
        <f t="shared" si="405"/>
        <v>0</v>
      </c>
      <c r="R346" s="23">
        <f t="shared" si="406"/>
        <v>0</v>
      </c>
      <c r="S346" s="23">
        <f t="shared" si="407"/>
        <v>0</v>
      </c>
      <c r="T346" s="23">
        <f t="shared" si="408"/>
        <v>0</v>
      </c>
      <c r="U346" s="23">
        <f t="shared" si="409"/>
        <v>0</v>
      </c>
      <c r="V346" s="23">
        <f t="shared" si="410"/>
        <v>0</v>
      </c>
      <c r="W346" s="23">
        <f t="shared" si="402"/>
        <v>0</v>
      </c>
      <c r="X346" s="23">
        <f t="shared" si="403"/>
        <v>0</v>
      </c>
      <c r="Y346" s="23">
        <f t="shared" si="404"/>
        <v>0</v>
      </c>
      <c r="Z346" s="23" t="e">
        <f>#REF!-N346</f>
        <v>#REF!</v>
      </c>
      <c r="AA346" s="23" t="e">
        <f>#REF!-O346</f>
        <v>#REF!</v>
      </c>
      <c r="AB346" s="18">
        <f>SUM(AC346:AK346)</f>
        <v>756235.49999999988</v>
      </c>
      <c r="AC346" s="23">
        <f>SUM(AC348:AC351)</f>
        <v>0</v>
      </c>
      <c r="AD346" s="23">
        <f t="shared" ref="AD346:AI346" si="418">SUM(AD348:AD351)</f>
        <v>150458.1</v>
      </c>
      <c r="AE346" s="23">
        <f t="shared" si="418"/>
        <v>605777.39999999991</v>
      </c>
      <c r="AF346" s="23">
        <f t="shared" si="418"/>
        <v>0</v>
      </c>
      <c r="AG346" s="23">
        <f t="shared" si="418"/>
        <v>0</v>
      </c>
      <c r="AH346" s="23">
        <f t="shared" si="418"/>
        <v>0</v>
      </c>
      <c r="AI346" s="23">
        <f t="shared" si="418"/>
        <v>0</v>
      </c>
      <c r="AJ346" s="23">
        <f t="shared" ref="AJ346:AK346" si="419">SUM(AJ348:AJ351)</f>
        <v>0</v>
      </c>
      <c r="AK346" s="141">
        <f t="shared" si="419"/>
        <v>0</v>
      </c>
    </row>
    <row r="347" spans="1:37" s="24" customFormat="1" ht="15.75" hidden="1" customHeight="1" outlineLevel="1" x14ac:dyDescent="0.25">
      <c r="A347" s="118"/>
      <c r="B347" s="53"/>
      <c r="C347" s="34" t="s">
        <v>1</v>
      </c>
      <c r="D347" s="18">
        <f t="shared" si="385"/>
        <v>0</v>
      </c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18" t="e">
        <f t="shared" si="395"/>
        <v>#REF!</v>
      </c>
      <c r="Q347" s="23"/>
      <c r="R347" s="23"/>
      <c r="S347" s="23"/>
      <c r="T347" s="23"/>
      <c r="U347" s="23"/>
      <c r="V347" s="23"/>
      <c r="W347" s="23">
        <f t="shared" si="402"/>
        <v>0</v>
      </c>
      <c r="X347" s="23">
        <f t="shared" si="403"/>
        <v>0</v>
      </c>
      <c r="Y347" s="23">
        <f t="shared" si="404"/>
        <v>0</v>
      </c>
      <c r="Z347" s="23" t="e">
        <f>#REF!-N347</f>
        <v>#REF!</v>
      </c>
      <c r="AA347" s="23" t="e">
        <f>#REF!-O347</f>
        <v>#REF!</v>
      </c>
      <c r="AB347" s="18">
        <f>SUM(AC347:AK347)</f>
        <v>0</v>
      </c>
      <c r="AC347" s="23"/>
      <c r="AD347" s="23"/>
      <c r="AE347" s="23"/>
      <c r="AF347" s="23"/>
      <c r="AG347" s="23"/>
      <c r="AH347" s="23"/>
      <c r="AI347" s="23"/>
      <c r="AJ347" s="23"/>
      <c r="AK347" s="141"/>
    </row>
    <row r="348" spans="1:37" s="24" customFormat="1" ht="15.75" hidden="1" customHeight="1" outlineLevel="1" x14ac:dyDescent="0.25">
      <c r="A348" s="118"/>
      <c r="B348" s="53"/>
      <c r="C348" s="34" t="s">
        <v>2</v>
      </c>
      <c r="D348" s="18">
        <f t="shared" si="385"/>
        <v>716979.29999999993</v>
      </c>
      <c r="E348" s="23">
        <v>0</v>
      </c>
      <c r="F348" s="23">
        <v>150458.1</v>
      </c>
      <c r="G348" s="23">
        <v>566521.19999999995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18" t="e">
        <f t="shared" si="395"/>
        <v>#REF!</v>
      </c>
      <c r="Q348" s="23">
        <f t="shared" si="405"/>
        <v>0</v>
      </c>
      <c r="R348" s="23">
        <f t="shared" si="406"/>
        <v>0</v>
      </c>
      <c r="S348" s="23">
        <f t="shared" si="407"/>
        <v>0</v>
      </c>
      <c r="T348" s="23">
        <f t="shared" si="408"/>
        <v>0</v>
      </c>
      <c r="U348" s="23">
        <f t="shared" si="409"/>
        <v>0</v>
      </c>
      <c r="V348" s="23">
        <f t="shared" si="410"/>
        <v>0</v>
      </c>
      <c r="W348" s="23">
        <f t="shared" si="402"/>
        <v>0</v>
      </c>
      <c r="X348" s="23">
        <f t="shared" si="403"/>
        <v>0</v>
      </c>
      <c r="Y348" s="23">
        <f t="shared" si="404"/>
        <v>0</v>
      </c>
      <c r="Z348" s="23" t="e">
        <f>#REF!-N348</f>
        <v>#REF!</v>
      </c>
      <c r="AA348" s="23" t="e">
        <f>#REF!-O348</f>
        <v>#REF!</v>
      </c>
      <c r="AB348" s="18">
        <f>SUM(AC348:AK348)</f>
        <v>716979.29999999993</v>
      </c>
      <c r="AC348" s="23">
        <v>0</v>
      </c>
      <c r="AD348" s="23">
        <v>150458.1</v>
      </c>
      <c r="AE348" s="23">
        <v>566521.19999999995</v>
      </c>
      <c r="AF348" s="23">
        <v>0</v>
      </c>
      <c r="AG348" s="23">
        <v>0</v>
      </c>
      <c r="AH348" s="23">
        <v>0</v>
      </c>
      <c r="AI348" s="23">
        <v>0</v>
      </c>
      <c r="AJ348" s="23">
        <v>0</v>
      </c>
      <c r="AK348" s="141">
        <v>0</v>
      </c>
    </row>
    <row r="349" spans="1:37" s="24" customFormat="1" ht="15.75" hidden="1" customHeight="1" outlineLevel="1" x14ac:dyDescent="0.25">
      <c r="A349" s="118"/>
      <c r="B349" s="53"/>
      <c r="C349" s="34" t="s">
        <v>3</v>
      </c>
      <c r="D349" s="18">
        <f t="shared" si="385"/>
        <v>39256.199999999997</v>
      </c>
      <c r="E349" s="23">
        <v>0</v>
      </c>
      <c r="F349" s="23">
        <v>0</v>
      </c>
      <c r="G349" s="23">
        <f>30414.1+8842.1</f>
        <v>39256.199999999997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18" t="e">
        <f t="shared" si="395"/>
        <v>#REF!</v>
      </c>
      <c r="Q349" s="23">
        <f t="shared" si="405"/>
        <v>0</v>
      </c>
      <c r="R349" s="23">
        <f t="shared" si="406"/>
        <v>0</v>
      </c>
      <c r="S349" s="23">
        <f t="shared" si="407"/>
        <v>0</v>
      </c>
      <c r="T349" s="23">
        <f t="shared" si="408"/>
        <v>0</v>
      </c>
      <c r="U349" s="23">
        <f t="shared" si="409"/>
        <v>0</v>
      </c>
      <c r="V349" s="23">
        <f t="shared" si="410"/>
        <v>0</v>
      </c>
      <c r="W349" s="23">
        <f t="shared" si="402"/>
        <v>0</v>
      </c>
      <c r="X349" s="23">
        <f t="shared" si="403"/>
        <v>0</v>
      </c>
      <c r="Y349" s="23">
        <f t="shared" si="404"/>
        <v>0</v>
      </c>
      <c r="Z349" s="23" t="e">
        <f>#REF!-N349</f>
        <v>#REF!</v>
      </c>
      <c r="AA349" s="23" t="e">
        <f>#REF!-O349</f>
        <v>#REF!</v>
      </c>
      <c r="AB349" s="18">
        <f>SUM(AC349:AK349)</f>
        <v>39256.199999999997</v>
      </c>
      <c r="AC349" s="23">
        <v>0</v>
      </c>
      <c r="AD349" s="23">
        <v>0</v>
      </c>
      <c r="AE349" s="23">
        <f>30414.1+8842.1</f>
        <v>39256.199999999997</v>
      </c>
      <c r="AF349" s="23">
        <v>0</v>
      </c>
      <c r="AG349" s="23">
        <v>0</v>
      </c>
      <c r="AH349" s="23">
        <v>0</v>
      </c>
      <c r="AI349" s="23">
        <v>0</v>
      </c>
      <c r="AJ349" s="23">
        <v>0</v>
      </c>
      <c r="AK349" s="141">
        <v>0</v>
      </c>
    </row>
    <row r="350" spans="1:37" s="24" customFormat="1" ht="15.75" hidden="1" customHeight="1" outlineLevel="1" x14ac:dyDescent="0.25">
      <c r="A350" s="118"/>
      <c r="B350" s="53"/>
      <c r="C350" s="34" t="s">
        <v>4</v>
      </c>
      <c r="D350" s="18">
        <f t="shared" si="385"/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18" t="e">
        <f t="shared" si="395"/>
        <v>#REF!</v>
      </c>
      <c r="Q350" s="23">
        <f t="shared" si="405"/>
        <v>0</v>
      </c>
      <c r="R350" s="23">
        <f t="shared" si="406"/>
        <v>0</v>
      </c>
      <c r="S350" s="23">
        <f t="shared" si="407"/>
        <v>0</v>
      </c>
      <c r="T350" s="23">
        <f t="shared" si="408"/>
        <v>0</v>
      </c>
      <c r="U350" s="23">
        <f t="shared" si="409"/>
        <v>0</v>
      </c>
      <c r="V350" s="23">
        <f t="shared" si="410"/>
        <v>0</v>
      </c>
      <c r="W350" s="23">
        <f t="shared" si="402"/>
        <v>0</v>
      </c>
      <c r="X350" s="23">
        <f t="shared" si="403"/>
        <v>0</v>
      </c>
      <c r="Y350" s="23">
        <f t="shared" si="404"/>
        <v>0</v>
      </c>
      <c r="Z350" s="23" t="e">
        <f>#REF!-N350</f>
        <v>#REF!</v>
      </c>
      <c r="AA350" s="23" t="e">
        <f>#REF!-O350</f>
        <v>#REF!</v>
      </c>
      <c r="AB350" s="18">
        <f>SUM(AC350:AK350)</f>
        <v>0</v>
      </c>
      <c r="AC350" s="23">
        <v>0</v>
      </c>
      <c r="AD350" s="23">
        <v>0</v>
      </c>
      <c r="AE350" s="23">
        <v>0</v>
      </c>
      <c r="AF350" s="23">
        <v>0</v>
      </c>
      <c r="AG350" s="23">
        <v>0</v>
      </c>
      <c r="AH350" s="23">
        <v>0</v>
      </c>
      <c r="AI350" s="23">
        <v>0</v>
      </c>
      <c r="AJ350" s="23">
        <v>0</v>
      </c>
      <c r="AK350" s="141">
        <v>0</v>
      </c>
    </row>
    <row r="351" spans="1:37" s="24" customFormat="1" ht="15.75" hidden="1" customHeight="1" outlineLevel="1" x14ac:dyDescent="0.25">
      <c r="A351" s="118"/>
      <c r="B351" s="53"/>
      <c r="C351" s="34" t="s">
        <v>5</v>
      </c>
      <c r="D351" s="18">
        <f t="shared" si="385"/>
        <v>0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18" t="e">
        <f t="shared" si="395"/>
        <v>#REF!</v>
      </c>
      <c r="Q351" s="23">
        <f t="shared" si="405"/>
        <v>0</v>
      </c>
      <c r="R351" s="23">
        <f t="shared" si="406"/>
        <v>0</v>
      </c>
      <c r="S351" s="23">
        <f t="shared" si="407"/>
        <v>0</v>
      </c>
      <c r="T351" s="23">
        <f t="shared" si="408"/>
        <v>0</v>
      </c>
      <c r="U351" s="23">
        <f t="shared" si="409"/>
        <v>0</v>
      </c>
      <c r="V351" s="23">
        <f t="shared" si="410"/>
        <v>0</v>
      </c>
      <c r="W351" s="23">
        <f t="shared" si="402"/>
        <v>0</v>
      </c>
      <c r="X351" s="23">
        <f t="shared" si="403"/>
        <v>0</v>
      </c>
      <c r="Y351" s="23">
        <f t="shared" si="404"/>
        <v>0</v>
      </c>
      <c r="Z351" s="23" t="e">
        <f>#REF!-N351</f>
        <v>#REF!</v>
      </c>
      <c r="AA351" s="23" t="e">
        <f>#REF!-O351</f>
        <v>#REF!</v>
      </c>
      <c r="AB351" s="18">
        <f>SUM(AC351:AK351)</f>
        <v>0</v>
      </c>
      <c r="AC351" s="23">
        <v>0</v>
      </c>
      <c r="AD351" s="23">
        <v>0</v>
      </c>
      <c r="AE351" s="23">
        <v>0</v>
      </c>
      <c r="AF351" s="23">
        <v>0</v>
      </c>
      <c r="AG351" s="23">
        <v>0</v>
      </c>
      <c r="AH351" s="23">
        <v>0</v>
      </c>
      <c r="AI351" s="23">
        <v>0</v>
      </c>
      <c r="AJ351" s="23">
        <v>0</v>
      </c>
      <c r="AK351" s="141">
        <v>0</v>
      </c>
    </row>
    <row r="352" spans="1:37" s="24" customFormat="1" ht="15.75" hidden="1" customHeight="1" outlineLevel="1" x14ac:dyDescent="0.25">
      <c r="A352" s="118" t="s">
        <v>126</v>
      </c>
      <c r="B352" s="53" t="s">
        <v>111</v>
      </c>
      <c r="C352" s="34" t="s">
        <v>0</v>
      </c>
      <c r="D352" s="18">
        <f t="shared" si="385"/>
        <v>711.4</v>
      </c>
      <c r="E352" s="23">
        <f>SUM(E354:E357)</f>
        <v>0</v>
      </c>
      <c r="F352" s="23">
        <f t="shared" ref="F352:O352" si="420">SUM(F354:F357)</f>
        <v>0</v>
      </c>
      <c r="G352" s="23">
        <f t="shared" si="420"/>
        <v>517</v>
      </c>
      <c r="H352" s="23">
        <f t="shared" si="420"/>
        <v>194.4</v>
      </c>
      <c r="I352" s="23">
        <f t="shared" si="420"/>
        <v>0</v>
      </c>
      <c r="J352" s="23">
        <f t="shared" si="420"/>
        <v>0</v>
      </c>
      <c r="K352" s="23">
        <f t="shared" si="420"/>
        <v>0</v>
      </c>
      <c r="L352" s="23">
        <f t="shared" si="420"/>
        <v>0</v>
      </c>
      <c r="M352" s="23">
        <f t="shared" si="420"/>
        <v>0</v>
      </c>
      <c r="N352" s="23">
        <f t="shared" si="420"/>
        <v>0</v>
      </c>
      <c r="O352" s="23">
        <f t="shared" si="420"/>
        <v>0</v>
      </c>
      <c r="P352" s="18" t="e">
        <f t="shared" si="395"/>
        <v>#REF!</v>
      </c>
      <c r="Q352" s="23">
        <f t="shared" si="405"/>
        <v>0</v>
      </c>
      <c r="R352" s="23">
        <f t="shared" si="406"/>
        <v>0</v>
      </c>
      <c r="S352" s="23">
        <f t="shared" si="407"/>
        <v>0</v>
      </c>
      <c r="T352" s="23">
        <f t="shared" si="408"/>
        <v>0</v>
      </c>
      <c r="U352" s="23">
        <f t="shared" si="409"/>
        <v>0</v>
      </c>
      <c r="V352" s="23">
        <f t="shared" si="410"/>
        <v>0</v>
      </c>
      <c r="W352" s="23">
        <f t="shared" si="402"/>
        <v>0</v>
      </c>
      <c r="X352" s="23">
        <f t="shared" si="403"/>
        <v>0</v>
      </c>
      <c r="Y352" s="23">
        <f t="shared" si="404"/>
        <v>0</v>
      </c>
      <c r="Z352" s="23" t="e">
        <f>#REF!-N352</f>
        <v>#REF!</v>
      </c>
      <c r="AA352" s="23" t="e">
        <f>#REF!-O352</f>
        <v>#REF!</v>
      </c>
      <c r="AB352" s="18">
        <f>SUM(AC352:AK352)</f>
        <v>711.4</v>
      </c>
      <c r="AC352" s="23">
        <f>SUM(AC354:AC357)</f>
        <v>0</v>
      </c>
      <c r="AD352" s="23">
        <f t="shared" ref="AD352:AI352" si="421">SUM(AD354:AD357)</f>
        <v>0</v>
      </c>
      <c r="AE352" s="23">
        <f t="shared" si="421"/>
        <v>517</v>
      </c>
      <c r="AF352" s="23">
        <f t="shared" si="421"/>
        <v>194.4</v>
      </c>
      <c r="AG352" s="23">
        <f t="shared" si="421"/>
        <v>0</v>
      </c>
      <c r="AH352" s="23">
        <f t="shared" si="421"/>
        <v>0</v>
      </c>
      <c r="AI352" s="23">
        <f t="shared" si="421"/>
        <v>0</v>
      </c>
      <c r="AJ352" s="23">
        <f t="shared" ref="AJ352:AK352" si="422">SUM(AJ354:AJ357)</f>
        <v>0</v>
      </c>
      <c r="AK352" s="141">
        <f t="shared" si="422"/>
        <v>0</v>
      </c>
    </row>
    <row r="353" spans="1:37" s="24" customFormat="1" ht="15.75" hidden="1" customHeight="1" outlineLevel="1" x14ac:dyDescent="0.25">
      <c r="A353" s="118"/>
      <c r="B353" s="53"/>
      <c r="C353" s="34" t="s">
        <v>1</v>
      </c>
      <c r="D353" s="18">
        <f t="shared" si="385"/>
        <v>0</v>
      </c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18" t="e">
        <f t="shared" si="395"/>
        <v>#REF!</v>
      </c>
      <c r="Q353" s="23"/>
      <c r="R353" s="23"/>
      <c r="S353" s="23"/>
      <c r="T353" s="23"/>
      <c r="U353" s="23"/>
      <c r="V353" s="23"/>
      <c r="W353" s="23">
        <f t="shared" si="402"/>
        <v>0</v>
      </c>
      <c r="X353" s="23">
        <f t="shared" si="403"/>
        <v>0</v>
      </c>
      <c r="Y353" s="23">
        <f t="shared" si="404"/>
        <v>0</v>
      </c>
      <c r="Z353" s="23" t="e">
        <f>#REF!-N353</f>
        <v>#REF!</v>
      </c>
      <c r="AA353" s="23" t="e">
        <f>#REF!-O353</f>
        <v>#REF!</v>
      </c>
      <c r="AB353" s="18">
        <f>SUM(AC353:AK353)</f>
        <v>0</v>
      </c>
      <c r="AC353" s="23"/>
      <c r="AD353" s="23"/>
      <c r="AE353" s="23"/>
      <c r="AF353" s="23"/>
      <c r="AG353" s="23"/>
      <c r="AH353" s="23"/>
      <c r="AI353" s="23"/>
      <c r="AJ353" s="23"/>
      <c r="AK353" s="141"/>
    </row>
    <row r="354" spans="1:37" s="24" customFormat="1" ht="15.75" hidden="1" customHeight="1" outlineLevel="1" x14ac:dyDescent="0.25">
      <c r="A354" s="118"/>
      <c r="B354" s="53"/>
      <c r="C354" s="34" t="s">
        <v>2</v>
      </c>
      <c r="D354" s="18">
        <f t="shared" si="385"/>
        <v>200</v>
      </c>
      <c r="E354" s="23">
        <v>0</v>
      </c>
      <c r="F354" s="23">
        <v>0</v>
      </c>
      <c r="G354" s="23">
        <v>200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18" t="e">
        <f t="shared" si="395"/>
        <v>#REF!</v>
      </c>
      <c r="Q354" s="23">
        <f t="shared" si="405"/>
        <v>0</v>
      </c>
      <c r="R354" s="23">
        <f t="shared" si="406"/>
        <v>0</v>
      </c>
      <c r="S354" s="23">
        <f t="shared" si="407"/>
        <v>0</v>
      </c>
      <c r="T354" s="23">
        <f t="shared" si="408"/>
        <v>0</v>
      </c>
      <c r="U354" s="23">
        <f t="shared" si="409"/>
        <v>0</v>
      </c>
      <c r="V354" s="23">
        <f t="shared" si="410"/>
        <v>0</v>
      </c>
      <c r="W354" s="23">
        <f t="shared" si="402"/>
        <v>0</v>
      </c>
      <c r="X354" s="23">
        <f t="shared" si="403"/>
        <v>0</v>
      </c>
      <c r="Y354" s="23">
        <f t="shared" si="404"/>
        <v>0</v>
      </c>
      <c r="Z354" s="23" t="e">
        <f>#REF!-N354</f>
        <v>#REF!</v>
      </c>
      <c r="AA354" s="23" t="e">
        <f>#REF!-O354</f>
        <v>#REF!</v>
      </c>
      <c r="AB354" s="18">
        <f>SUM(AC354:AK354)</f>
        <v>200</v>
      </c>
      <c r="AC354" s="23">
        <v>0</v>
      </c>
      <c r="AD354" s="23">
        <v>0</v>
      </c>
      <c r="AE354" s="23">
        <v>200</v>
      </c>
      <c r="AF354" s="23">
        <v>0</v>
      </c>
      <c r="AG354" s="23">
        <v>0</v>
      </c>
      <c r="AH354" s="23">
        <v>0</v>
      </c>
      <c r="AI354" s="23">
        <v>0</v>
      </c>
      <c r="AJ354" s="23">
        <v>0</v>
      </c>
      <c r="AK354" s="141">
        <v>0</v>
      </c>
    </row>
    <row r="355" spans="1:37" s="24" customFormat="1" ht="15.75" hidden="1" customHeight="1" outlineLevel="1" x14ac:dyDescent="0.25">
      <c r="A355" s="118"/>
      <c r="B355" s="53"/>
      <c r="C355" s="34" t="s">
        <v>3</v>
      </c>
      <c r="D355" s="18">
        <f t="shared" si="385"/>
        <v>511.4</v>
      </c>
      <c r="E355" s="23">
        <v>0</v>
      </c>
      <c r="F355" s="23">
        <v>0</v>
      </c>
      <c r="G355" s="23">
        <v>317</v>
      </c>
      <c r="H355" s="23">
        <v>194.4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18" t="e">
        <f t="shared" si="395"/>
        <v>#REF!</v>
      </c>
      <c r="Q355" s="23">
        <f t="shared" si="405"/>
        <v>0</v>
      </c>
      <c r="R355" s="23">
        <f t="shared" si="406"/>
        <v>0</v>
      </c>
      <c r="S355" s="23">
        <f t="shared" si="407"/>
        <v>0</v>
      </c>
      <c r="T355" s="23">
        <f t="shared" si="408"/>
        <v>0</v>
      </c>
      <c r="U355" s="23">
        <f t="shared" si="409"/>
        <v>0</v>
      </c>
      <c r="V355" s="23">
        <f t="shared" si="410"/>
        <v>0</v>
      </c>
      <c r="W355" s="23">
        <f t="shared" si="402"/>
        <v>0</v>
      </c>
      <c r="X355" s="23">
        <f t="shared" si="403"/>
        <v>0</v>
      </c>
      <c r="Y355" s="23">
        <f t="shared" si="404"/>
        <v>0</v>
      </c>
      <c r="Z355" s="23" t="e">
        <f>#REF!-N355</f>
        <v>#REF!</v>
      </c>
      <c r="AA355" s="23" t="e">
        <f>#REF!-O355</f>
        <v>#REF!</v>
      </c>
      <c r="AB355" s="18">
        <f>SUM(AC355:AK355)</f>
        <v>511.4</v>
      </c>
      <c r="AC355" s="23">
        <v>0</v>
      </c>
      <c r="AD355" s="23">
        <v>0</v>
      </c>
      <c r="AE355" s="23">
        <v>317</v>
      </c>
      <c r="AF355" s="23">
        <v>194.4</v>
      </c>
      <c r="AG355" s="23">
        <v>0</v>
      </c>
      <c r="AH355" s="23">
        <v>0</v>
      </c>
      <c r="AI355" s="23">
        <v>0</v>
      </c>
      <c r="AJ355" s="23">
        <v>0</v>
      </c>
      <c r="AK355" s="141">
        <v>0</v>
      </c>
    </row>
    <row r="356" spans="1:37" s="24" customFormat="1" ht="15.75" hidden="1" customHeight="1" outlineLevel="1" x14ac:dyDescent="0.25">
      <c r="A356" s="118"/>
      <c r="B356" s="53"/>
      <c r="C356" s="34" t="s">
        <v>4</v>
      </c>
      <c r="D356" s="18">
        <f t="shared" si="385"/>
        <v>0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18" t="e">
        <f t="shared" si="395"/>
        <v>#REF!</v>
      </c>
      <c r="Q356" s="23">
        <f t="shared" si="405"/>
        <v>0</v>
      </c>
      <c r="R356" s="23">
        <f t="shared" si="406"/>
        <v>0</v>
      </c>
      <c r="S356" s="23">
        <f t="shared" si="407"/>
        <v>0</v>
      </c>
      <c r="T356" s="23">
        <f t="shared" si="408"/>
        <v>0</v>
      </c>
      <c r="U356" s="23">
        <f t="shared" si="409"/>
        <v>0</v>
      </c>
      <c r="V356" s="23">
        <f t="shared" si="410"/>
        <v>0</v>
      </c>
      <c r="W356" s="23">
        <f t="shared" si="402"/>
        <v>0</v>
      </c>
      <c r="X356" s="23">
        <f t="shared" si="403"/>
        <v>0</v>
      </c>
      <c r="Y356" s="23">
        <f t="shared" si="404"/>
        <v>0</v>
      </c>
      <c r="Z356" s="23" t="e">
        <f>#REF!-N356</f>
        <v>#REF!</v>
      </c>
      <c r="AA356" s="23" t="e">
        <f>#REF!-O356</f>
        <v>#REF!</v>
      </c>
      <c r="AB356" s="18">
        <f>SUM(AC356:AK356)</f>
        <v>0</v>
      </c>
      <c r="AC356" s="23">
        <v>0</v>
      </c>
      <c r="AD356" s="23">
        <v>0</v>
      </c>
      <c r="AE356" s="23">
        <v>0</v>
      </c>
      <c r="AF356" s="23">
        <v>0</v>
      </c>
      <c r="AG356" s="23">
        <v>0</v>
      </c>
      <c r="AH356" s="23">
        <v>0</v>
      </c>
      <c r="AI356" s="23">
        <v>0</v>
      </c>
      <c r="AJ356" s="23">
        <v>0</v>
      </c>
      <c r="AK356" s="141">
        <v>0</v>
      </c>
    </row>
    <row r="357" spans="1:37" s="24" customFormat="1" ht="15.75" hidden="1" customHeight="1" outlineLevel="1" x14ac:dyDescent="0.25">
      <c r="A357" s="118"/>
      <c r="B357" s="53"/>
      <c r="C357" s="34" t="s">
        <v>5</v>
      </c>
      <c r="D357" s="18">
        <f t="shared" si="385"/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18" t="e">
        <f t="shared" si="395"/>
        <v>#REF!</v>
      </c>
      <c r="Q357" s="23">
        <f t="shared" si="405"/>
        <v>0</v>
      </c>
      <c r="R357" s="23">
        <f t="shared" si="406"/>
        <v>0</v>
      </c>
      <c r="S357" s="23">
        <f t="shared" si="407"/>
        <v>0</v>
      </c>
      <c r="T357" s="23">
        <f t="shared" si="408"/>
        <v>0</v>
      </c>
      <c r="U357" s="23">
        <f t="shared" si="409"/>
        <v>0</v>
      </c>
      <c r="V357" s="23">
        <f t="shared" si="410"/>
        <v>0</v>
      </c>
      <c r="W357" s="23">
        <f t="shared" si="402"/>
        <v>0</v>
      </c>
      <c r="X357" s="23">
        <f t="shared" si="403"/>
        <v>0</v>
      </c>
      <c r="Y357" s="23">
        <f t="shared" si="404"/>
        <v>0</v>
      </c>
      <c r="Z357" s="23" t="e">
        <f>#REF!-N357</f>
        <v>#REF!</v>
      </c>
      <c r="AA357" s="23" t="e">
        <f>#REF!-O357</f>
        <v>#REF!</v>
      </c>
      <c r="AB357" s="18">
        <f>SUM(AC357:AK357)</f>
        <v>0</v>
      </c>
      <c r="AC357" s="23">
        <v>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  <c r="AJ357" s="23">
        <v>0</v>
      </c>
      <c r="AK357" s="141">
        <v>0</v>
      </c>
    </row>
    <row r="358" spans="1:37" s="24" customFormat="1" ht="15.75" hidden="1" customHeight="1" outlineLevel="1" x14ac:dyDescent="0.25">
      <c r="A358" s="128" t="s">
        <v>105</v>
      </c>
      <c r="B358" s="53" t="s">
        <v>111</v>
      </c>
      <c r="C358" s="34" t="s">
        <v>0</v>
      </c>
      <c r="D358" s="18">
        <f t="shared" si="385"/>
        <v>449903.3</v>
      </c>
      <c r="E358" s="23">
        <f t="shared" ref="E358:O358" si="423">SUM(E360:E363)</f>
        <v>0</v>
      </c>
      <c r="F358" s="23">
        <f t="shared" si="423"/>
        <v>0</v>
      </c>
      <c r="G358" s="23">
        <f t="shared" si="423"/>
        <v>149478.79999999999</v>
      </c>
      <c r="H358" s="23">
        <f t="shared" si="423"/>
        <v>300424.5</v>
      </c>
      <c r="I358" s="23">
        <f t="shared" si="423"/>
        <v>0</v>
      </c>
      <c r="J358" s="23">
        <f t="shared" si="423"/>
        <v>0</v>
      </c>
      <c r="K358" s="23">
        <f t="shared" si="423"/>
        <v>0</v>
      </c>
      <c r="L358" s="23">
        <f t="shared" si="423"/>
        <v>0</v>
      </c>
      <c r="M358" s="23">
        <f t="shared" si="423"/>
        <v>0</v>
      </c>
      <c r="N358" s="23">
        <f t="shared" si="423"/>
        <v>0</v>
      </c>
      <c r="O358" s="23">
        <f t="shared" si="423"/>
        <v>0</v>
      </c>
      <c r="P358" s="18" t="e">
        <f t="shared" si="395"/>
        <v>#REF!</v>
      </c>
      <c r="Q358" s="23">
        <f t="shared" si="405"/>
        <v>0</v>
      </c>
      <c r="R358" s="23">
        <f t="shared" si="406"/>
        <v>0</v>
      </c>
      <c r="S358" s="23">
        <f t="shared" si="407"/>
        <v>0</v>
      </c>
      <c r="T358" s="23">
        <f t="shared" si="408"/>
        <v>0</v>
      </c>
      <c r="U358" s="23">
        <f t="shared" si="409"/>
        <v>0</v>
      </c>
      <c r="V358" s="23">
        <f t="shared" si="410"/>
        <v>0</v>
      </c>
      <c r="W358" s="23">
        <f t="shared" si="402"/>
        <v>0</v>
      </c>
      <c r="X358" s="23">
        <f t="shared" si="403"/>
        <v>0</v>
      </c>
      <c r="Y358" s="23">
        <f t="shared" si="404"/>
        <v>0</v>
      </c>
      <c r="Z358" s="23" t="e">
        <f>#REF!-N358</f>
        <v>#REF!</v>
      </c>
      <c r="AA358" s="23" t="e">
        <f>#REF!-O358</f>
        <v>#REF!</v>
      </c>
      <c r="AB358" s="18">
        <f>SUM(AC358:AK358)</f>
        <v>449903.3</v>
      </c>
      <c r="AC358" s="23">
        <f t="shared" ref="AC358:AI358" si="424">SUM(AC360:AC363)</f>
        <v>0</v>
      </c>
      <c r="AD358" s="23">
        <f t="shared" si="424"/>
        <v>0</v>
      </c>
      <c r="AE358" s="23">
        <f t="shared" si="424"/>
        <v>149478.79999999999</v>
      </c>
      <c r="AF358" s="23">
        <f t="shared" si="424"/>
        <v>300424.5</v>
      </c>
      <c r="AG358" s="23">
        <f t="shared" si="424"/>
        <v>0</v>
      </c>
      <c r="AH358" s="23">
        <f t="shared" si="424"/>
        <v>0</v>
      </c>
      <c r="AI358" s="23">
        <f t="shared" si="424"/>
        <v>0</v>
      </c>
      <c r="AJ358" s="23">
        <f t="shared" ref="AJ358:AK358" si="425">SUM(AJ360:AJ363)</f>
        <v>0</v>
      </c>
      <c r="AK358" s="141">
        <f t="shared" si="425"/>
        <v>0</v>
      </c>
    </row>
    <row r="359" spans="1:37" s="24" customFormat="1" ht="15.75" hidden="1" customHeight="1" outlineLevel="1" x14ac:dyDescent="0.25">
      <c r="A359" s="129"/>
      <c r="B359" s="53"/>
      <c r="C359" s="34" t="s">
        <v>1</v>
      </c>
      <c r="D359" s="18">
        <f t="shared" si="385"/>
        <v>0</v>
      </c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18" t="e">
        <f t="shared" si="395"/>
        <v>#REF!</v>
      </c>
      <c r="Q359" s="23"/>
      <c r="R359" s="23"/>
      <c r="S359" s="23"/>
      <c r="T359" s="23"/>
      <c r="U359" s="23"/>
      <c r="V359" s="23"/>
      <c r="W359" s="23">
        <f t="shared" si="402"/>
        <v>0</v>
      </c>
      <c r="X359" s="23">
        <f t="shared" si="403"/>
        <v>0</v>
      </c>
      <c r="Y359" s="23">
        <f t="shared" si="404"/>
        <v>0</v>
      </c>
      <c r="Z359" s="23" t="e">
        <f>#REF!-N359</f>
        <v>#REF!</v>
      </c>
      <c r="AA359" s="23" t="e">
        <f>#REF!-O359</f>
        <v>#REF!</v>
      </c>
      <c r="AB359" s="18">
        <f>SUM(AC359:AK359)</f>
        <v>0</v>
      </c>
      <c r="AC359" s="23"/>
      <c r="AD359" s="23"/>
      <c r="AE359" s="23"/>
      <c r="AF359" s="23"/>
      <c r="AG359" s="23"/>
      <c r="AH359" s="23"/>
      <c r="AI359" s="23"/>
      <c r="AJ359" s="23"/>
      <c r="AK359" s="141"/>
    </row>
    <row r="360" spans="1:37" s="24" customFormat="1" ht="15.75" hidden="1" customHeight="1" outlineLevel="1" x14ac:dyDescent="0.25">
      <c r="A360" s="129"/>
      <c r="B360" s="53"/>
      <c r="C360" s="34" t="s">
        <v>2</v>
      </c>
      <c r="D360" s="18">
        <f t="shared" si="385"/>
        <v>449903.3</v>
      </c>
      <c r="E360" s="23">
        <v>0</v>
      </c>
      <c r="F360" s="23">
        <v>0</v>
      </c>
      <c r="G360" s="23">
        <v>149478.79999999999</v>
      </c>
      <c r="H360" s="23">
        <v>300424.5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18" t="e">
        <f t="shared" si="395"/>
        <v>#REF!</v>
      </c>
      <c r="Q360" s="23">
        <f t="shared" si="405"/>
        <v>0</v>
      </c>
      <c r="R360" s="23">
        <f t="shared" si="406"/>
        <v>0</v>
      </c>
      <c r="S360" s="23">
        <f t="shared" si="407"/>
        <v>0</v>
      </c>
      <c r="T360" s="23">
        <f t="shared" si="408"/>
        <v>0</v>
      </c>
      <c r="U360" s="23">
        <f t="shared" si="409"/>
        <v>0</v>
      </c>
      <c r="V360" s="23">
        <f t="shared" si="410"/>
        <v>0</v>
      </c>
      <c r="W360" s="23">
        <f t="shared" si="402"/>
        <v>0</v>
      </c>
      <c r="X360" s="23">
        <f t="shared" si="403"/>
        <v>0</v>
      </c>
      <c r="Y360" s="23">
        <f t="shared" si="404"/>
        <v>0</v>
      </c>
      <c r="Z360" s="23" t="e">
        <f>#REF!-N360</f>
        <v>#REF!</v>
      </c>
      <c r="AA360" s="23" t="e">
        <f>#REF!-O360</f>
        <v>#REF!</v>
      </c>
      <c r="AB360" s="18">
        <f>SUM(AC360:AK360)</f>
        <v>449903.3</v>
      </c>
      <c r="AC360" s="23">
        <v>0</v>
      </c>
      <c r="AD360" s="23">
        <v>0</v>
      </c>
      <c r="AE360" s="23">
        <v>149478.79999999999</v>
      </c>
      <c r="AF360" s="23">
        <v>300424.5</v>
      </c>
      <c r="AG360" s="23">
        <v>0</v>
      </c>
      <c r="AH360" s="23">
        <v>0</v>
      </c>
      <c r="AI360" s="23">
        <v>0</v>
      </c>
      <c r="AJ360" s="23">
        <v>0</v>
      </c>
      <c r="AK360" s="141">
        <v>0</v>
      </c>
    </row>
    <row r="361" spans="1:37" s="24" customFormat="1" ht="15.75" hidden="1" customHeight="1" outlineLevel="1" x14ac:dyDescent="0.25">
      <c r="A361" s="129"/>
      <c r="B361" s="53"/>
      <c r="C361" s="34" t="s">
        <v>3</v>
      </c>
      <c r="D361" s="18">
        <f t="shared" si="385"/>
        <v>0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18" t="e">
        <f t="shared" si="395"/>
        <v>#REF!</v>
      </c>
      <c r="Q361" s="23">
        <f t="shared" si="405"/>
        <v>0</v>
      </c>
      <c r="R361" s="23">
        <f t="shared" si="406"/>
        <v>0</v>
      </c>
      <c r="S361" s="23">
        <f t="shared" si="407"/>
        <v>0</v>
      </c>
      <c r="T361" s="23">
        <f t="shared" si="408"/>
        <v>0</v>
      </c>
      <c r="U361" s="23">
        <f t="shared" si="409"/>
        <v>0</v>
      </c>
      <c r="V361" s="23">
        <f t="shared" si="410"/>
        <v>0</v>
      </c>
      <c r="W361" s="23">
        <f t="shared" si="402"/>
        <v>0</v>
      </c>
      <c r="X361" s="23">
        <f t="shared" si="403"/>
        <v>0</v>
      </c>
      <c r="Y361" s="23">
        <f t="shared" si="404"/>
        <v>0</v>
      </c>
      <c r="Z361" s="23" t="e">
        <f>#REF!-N361</f>
        <v>#REF!</v>
      </c>
      <c r="AA361" s="23" t="e">
        <f>#REF!-O361</f>
        <v>#REF!</v>
      </c>
      <c r="AB361" s="18">
        <f>SUM(AC361:AK361)</f>
        <v>0</v>
      </c>
      <c r="AC361" s="23">
        <v>0</v>
      </c>
      <c r="AD361" s="23">
        <v>0</v>
      </c>
      <c r="AE361" s="23">
        <v>0</v>
      </c>
      <c r="AF361" s="23">
        <v>0</v>
      </c>
      <c r="AG361" s="23">
        <v>0</v>
      </c>
      <c r="AH361" s="23">
        <v>0</v>
      </c>
      <c r="AI361" s="23">
        <v>0</v>
      </c>
      <c r="AJ361" s="23">
        <v>0</v>
      </c>
      <c r="AK361" s="141">
        <v>0</v>
      </c>
    </row>
    <row r="362" spans="1:37" s="24" customFormat="1" ht="15.75" hidden="1" customHeight="1" outlineLevel="1" x14ac:dyDescent="0.25">
      <c r="A362" s="129"/>
      <c r="B362" s="53"/>
      <c r="C362" s="34" t="s">
        <v>4</v>
      </c>
      <c r="D362" s="18">
        <f t="shared" si="385"/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18" t="e">
        <f t="shared" si="395"/>
        <v>#REF!</v>
      </c>
      <c r="Q362" s="23">
        <f t="shared" si="405"/>
        <v>0</v>
      </c>
      <c r="R362" s="23">
        <f t="shared" si="406"/>
        <v>0</v>
      </c>
      <c r="S362" s="23">
        <f t="shared" si="407"/>
        <v>0</v>
      </c>
      <c r="T362" s="23">
        <f t="shared" si="408"/>
        <v>0</v>
      </c>
      <c r="U362" s="23">
        <f t="shared" si="409"/>
        <v>0</v>
      </c>
      <c r="V362" s="23">
        <f t="shared" si="410"/>
        <v>0</v>
      </c>
      <c r="W362" s="23">
        <f t="shared" si="402"/>
        <v>0</v>
      </c>
      <c r="X362" s="23">
        <f t="shared" si="403"/>
        <v>0</v>
      </c>
      <c r="Y362" s="23">
        <f t="shared" si="404"/>
        <v>0</v>
      </c>
      <c r="Z362" s="23" t="e">
        <f>#REF!-N362</f>
        <v>#REF!</v>
      </c>
      <c r="AA362" s="23" t="e">
        <f>#REF!-O362</f>
        <v>#REF!</v>
      </c>
      <c r="AB362" s="18">
        <f>SUM(AC362:AK362)</f>
        <v>0</v>
      </c>
      <c r="AC362" s="23">
        <v>0</v>
      </c>
      <c r="AD362" s="23">
        <v>0</v>
      </c>
      <c r="AE362" s="23">
        <v>0</v>
      </c>
      <c r="AF362" s="23">
        <v>0</v>
      </c>
      <c r="AG362" s="23">
        <v>0</v>
      </c>
      <c r="AH362" s="23">
        <v>0</v>
      </c>
      <c r="AI362" s="23">
        <v>0</v>
      </c>
      <c r="AJ362" s="23">
        <v>0</v>
      </c>
      <c r="AK362" s="141">
        <v>0</v>
      </c>
    </row>
    <row r="363" spans="1:37" s="24" customFormat="1" ht="15.75" hidden="1" customHeight="1" outlineLevel="1" x14ac:dyDescent="0.25">
      <c r="A363" s="130"/>
      <c r="B363" s="53"/>
      <c r="C363" s="34" t="s">
        <v>5</v>
      </c>
      <c r="D363" s="18">
        <f t="shared" si="385"/>
        <v>0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18" t="e">
        <f t="shared" si="395"/>
        <v>#REF!</v>
      </c>
      <c r="Q363" s="23">
        <f t="shared" si="405"/>
        <v>0</v>
      </c>
      <c r="R363" s="23">
        <f t="shared" si="406"/>
        <v>0</v>
      </c>
      <c r="S363" s="23">
        <f t="shared" si="407"/>
        <v>0</v>
      </c>
      <c r="T363" s="23">
        <f t="shared" si="408"/>
        <v>0</v>
      </c>
      <c r="U363" s="23">
        <f t="shared" si="409"/>
        <v>0</v>
      </c>
      <c r="V363" s="23">
        <f t="shared" si="410"/>
        <v>0</v>
      </c>
      <c r="W363" s="23">
        <f t="shared" si="402"/>
        <v>0</v>
      </c>
      <c r="X363" s="23">
        <f t="shared" si="403"/>
        <v>0</v>
      </c>
      <c r="Y363" s="23">
        <f t="shared" si="404"/>
        <v>0</v>
      </c>
      <c r="Z363" s="23" t="e">
        <f>#REF!-N363</f>
        <v>#REF!</v>
      </c>
      <c r="AA363" s="23" t="e">
        <f>#REF!-O363</f>
        <v>#REF!</v>
      </c>
      <c r="AB363" s="18">
        <f>SUM(AC363:AK363)</f>
        <v>0</v>
      </c>
      <c r="AC363" s="23">
        <v>0</v>
      </c>
      <c r="AD363" s="23">
        <v>0</v>
      </c>
      <c r="AE363" s="23">
        <v>0</v>
      </c>
      <c r="AF363" s="23">
        <v>0</v>
      </c>
      <c r="AG363" s="23">
        <v>0</v>
      </c>
      <c r="AH363" s="23">
        <v>0</v>
      </c>
      <c r="AI363" s="23">
        <v>0</v>
      </c>
      <c r="AJ363" s="23">
        <v>0</v>
      </c>
      <c r="AK363" s="141">
        <v>0</v>
      </c>
    </row>
    <row r="364" spans="1:37" s="24" customFormat="1" ht="15.75" hidden="1" customHeight="1" outlineLevel="1" x14ac:dyDescent="0.25">
      <c r="A364" s="118" t="s">
        <v>106</v>
      </c>
      <c r="B364" s="53" t="s">
        <v>111</v>
      </c>
      <c r="C364" s="34" t="s">
        <v>0</v>
      </c>
      <c r="D364" s="18">
        <f t="shared" si="385"/>
        <v>0</v>
      </c>
      <c r="E364" s="23">
        <f>SUM(E366:E369)</f>
        <v>0</v>
      </c>
      <c r="F364" s="23">
        <f t="shared" ref="F364:O364" si="426">SUM(F366:F369)</f>
        <v>0</v>
      </c>
      <c r="G364" s="23">
        <f t="shared" si="426"/>
        <v>0</v>
      </c>
      <c r="H364" s="23">
        <f t="shared" si="426"/>
        <v>0</v>
      </c>
      <c r="I364" s="23">
        <f t="shared" si="426"/>
        <v>0</v>
      </c>
      <c r="J364" s="23">
        <f t="shared" si="426"/>
        <v>0</v>
      </c>
      <c r="K364" s="23">
        <f t="shared" si="426"/>
        <v>0</v>
      </c>
      <c r="L364" s="23">
        <f t="shared" si="426"/>
        <v>0</v>
      </c>
      <c r="M364" s="23">
        <f t="shared" si="426"/>
        <v>0</v>
      </c>
      <c r="N364" s="23">
        <f t="shared" si="426"/>
        <v>0</v>
      </c>
      <c r="O364" s="23">
        <f t="shared" si="426"/>
        <v>0</v>
      </c>
      <c r="P364" s="18" t="e">
        <f t="shared" si="395"/>
        <v>#REF!</v>
      </c>
      <c r="Q364" s="23">
        <f t="shared" si="405"/>
        <v>0</v>
      </c>
      <c r="R364" s="23">
        <f t="shared" si="406"/>
        <v>0</v>
      </c>
      <c r="S364" s="23">
        <f t="shared" si="407"/>
        <v>0</v>
      </c>
      <c r="T364" s="23">
        <f t="shared" si="408"/>
        <v>0</v>
      </c>
      <c r="U364" s="23">
        <f t="shared" si="409"/>
        <v>0</v>
      </c>
      <c r="V364" s="23">
        <f t="shared" si="410"/>
        <v>0</v>
      </c>
      <c r="W364" s="23">
        <f t="shared" si="402"/>
        <v>0</v>
      </c>
      <c r="X364" s="23">
        <f t="shared" si="403"/>
        <v>0</v>
      </c>
      <c r="Y364" s="23">
        <f t="shared" si="404"/>
        <v>0</v>
      </c>
      <c r="Z364" s="23" t="e">
        <f>#REF!-N364</f>
        <v>#REF!</v>
      </c>
      <c r="AA364" s="23" t="e">
        <f>#REF!-O364</f>
        <v>#REF!</v>
      </c>
      <c r="AB364" s="18">
        <f>SUM(AC364:AK364)</f>
        <v>0</v>
      </c>
      <c r="AC364" s="23">
        <f>SUM(AC366:AC369)</f>
        <v>0</v>
      </c>
      <c r="AD364" s="23">
        <f t="shared" ref="AD364:AI364" si="427">SUM(AD366:AD369)</f>
        <v>0</v>
      </c>
      <c r="AE364" s="23">
        <f t="shared" si="427"/>
        <v>0</v>
      </c>
      <c r="AF364" s="23">
        <f t="shared" si="427"/>
        <v>0</v>
      </c>
      <c r="AG364" s="23">
        <f t="shared" si="427"/>
        <v>0</v>
      </c>
      <c r="AH364" s="23">
        <f t="shared" si="427"/>
        <v>0</v>
      </c>
      <c r="AI364" s="23">
        <f t="shared" si="427"/>
        <v>0</v>
      </c>
      <c r="AJ364" s="23">
        <f t="shared" ref="AJ364:AK364" si="428">SUM(AJ366:AJ369)</f>
        <v>0</v>
      </c>
      <c r="AK364" s="141">
        <f t="shared" si="428"/>
        <v>0</v>
      </c>
    </row>
    <row r="365" spans="1:37" s="24" customFormat="1" ht="15.75" hidden="1" customHeight="1" outlineLevel="1" x14ac:dyDescent="0.25">
      <c r="A365" s="118"/>
      <c r="B365" s="53"/>
      <c r="C365" s="34" t="s">
        <v>1</v>
      </c>
      <c r="D365" s="18">
        <f t="shared" si="385"/>
        <v>0</v>
      </c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18" t="e">
        <f t="shared" si="395"/>
        <v>#REF!</v>
      </c>
      <c r="Q365" s="23"/>
      <c r="R365" s="23"/>
      <c r="S365" s="23"/>
      <c r="T365" s="23"/>
      <c r="U365" s="23"/>
      <c r="V365" s="23"/>
      <c r="W365" s="23">
        <f t="shared" si="402"/>
        <v>0</v>
      </c>
      <c r="X365" s="23">
        <f t="shared" si="403"/>
        <v>0</v>
      </c>
      <c r="Y365" s="23">
        <f t="shared" si="404"/>
        <v>0</v>
      </c>
      <c r="Z365" s="23" t="e">
        <f>#REF!-N365</f>
        <v>#REF!</v>
      </c>
      <c r="AA365" s="23" t="e">
        <f>#REF!-O365</f>
        <v>#REF!</v>
      </c>
      <c r="AB365" s="18">
        <f>SUM(AC365:AK365)</f>
        <v>0</v>
      </c>
      <c r="AC365" s="23"/>
      <c r="AD365" s="23"/>
      <c r="AE365" s="23"/>
      <c r="AF365" s="23"/>
      <c r="AG365" s="23"/>
      <c r="AH365" s="23"/>
      <c r="AI365" s="23"/>
      <c r="AJ365" s="23"/>
      <c r="AK365" s="141"/>
    </row>
    <row r="366" spans="1:37" s="24" customFormat="1" ht="15.75" hidden="1" customHeight="1" outlineLevel="1" x14ac:dyDescent="0.25">
      <c r="A366" s="118"/>
      <c r="B366" s="53"/>
      <c r="C366" s="34" t="s">
        <v>2</v>
      </c>
      <c r="D366" s="18">
        <f t="shared" si="385"/>
        <v>0</v>
      </c>
      <c r="E366" s="23">
        <v>0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18" t="e">
        <f t="shared" si="395"/>
        <v>#REF!</v>
      </c>
      <c r="Q366" s="23">
        <f t="shared" si="405"/>
        <v>0</v>
      </c>
      <c r="R366" s="23">
        <f t="shared" si="406"/>
        <v>0</v>
      </c>
      <c r="S366" s="23">
        <f t="shared" si="407"/>
        <v>0</v>
      </c>
      <c r="T366" s="23">
        <f t="shared" si="408"/>
        <v>0</v>
      </c>
      <c r="U366" s="23">
        <f t="shared" si="409"/>
        <v>0</v>
      </c>
      <c r="V366" s="23">
        <f t="shared" si="410"/>
        <v>0</v>
      </c>
      <c r="W366" s="23">
        <f t="shared" si="402"/>
        <v>0</v>
      </c>
      <c r="X366" s="23">
        <f t="shared" si="403"/>
        <v>0</v>
      </c>
      <c r="Y366" s="23">
        <f t="shared" si="404"/>
        <v>0</v>
      </c>
      <c r="Z366" s="23" t="e">
        <f>#REF!-N366</f>
        <v>#REF!</v>
      </c>
      <c r="AA366" s="23" t="e">
        <f>#REF!-O366</f>
        <v>#REF!</v>
      </c>
      <c r="AB366" s="18">
        <f>SUM(AC366:AK366)</f>
        <v>0</v>
      </c>
      <c r="AC366" s="23">
        <v>0</v>
      </c>
      <c r="AD366" s="23">
        <v>0</v>
      </c>
      <c r="AE366" s="23">
        <v>0</v>
      </c>
      <c r="AF366" s="23">
        <v>0</v>
      </c>
      <c r="AG366" s="23">
        <v>0</v>
      </c>
      <c r="AH366" s="23">
        <v>0</v>
      </c>
      <c r="AI366" s="23">
        <v>0</v>
      </c>
      <c r="AJ366" s="23">
        <v>0</v>
      </c>
      <c r="AK366" s="141">
        <v>0</v>
      </c>
    </row>
    <row r="367" spans="1:37" s="24" customFormat="1" ht="15.75" hidden="1" customHeight="1" outlineLevel="1" x14ac:dyDescent="0.25">
      <c r="A367" s="118"/>
      <c r="B367" s="53"/>
      <c r="C367" s="34" t="s">
        <v>3</v>
      </c>
      <c r="D367" s="18">
        <f t="shared" si="385"/>
        <v>0</v>
      </c>
      <c r="E367" s="23">
        <v>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18" t="e">
        <f t="shared" si="395"/>
        <v>#REF!</v>
      </c>
      <c r="Q367" s="23">
        <f t="shared" si="405"/>
        <v>0</v>
      </c>
      <c r="R367" s="23">
        <f t="shared" si="406"/>
        <v>0</v>
      </c>
      <c r="S367" s="23">
        <f t="shared" si="407"/>
        <v>0</v>
      </c>
      <c r="T367" s="23">
        <f t="shared" si="408"/>
        <v>0</v>
      </c>
      <c r="U367" s="23">
        <f t="shared" si="409"/>
        <v>0</v>
      </c>
      <c r="V367" s="23">
        <f t="shared" si="410"/>
        <v>0</v>
      </c>
      <c r="W367" s="23">
        <f t="shared" si="402"/>
        <v>0</v>
      </c>
      <c r="X367" s="23">
        <f t="shared" si="403"/>
        <v>0</v>
      </c>
      <c r="Y367" s="23">
        <f t="shared" si="404"/>
        <v>0</v>
      </c>
      <c r="Z367" s="23" t="e">
        <f>#REF!-N367</f>
        <v>#REF!</v>
      </c>
      <c r="AA367" s="23" t="e">
        <f>#REF!-O367</f>
        <v>#REF!</v>
      </c>
      <c r="AB367" s="18">
        <f>SUM(AC367:AK367)</f>
        <v>0</v>
      </c>
      <c r="AC367" s="23">
        <v>0</v>
      </c>
      <c r="AD367" s="23">
        <v>0</v>
      </c>
      <c r="AE367" s="23">
        <v>0</v>
      </c>
      <c r="AF367" s="23">
        <v>0</v>
      </c>
      <c r="AG367" s="23">
        <v>0</v>
      </c>
      <c r="AH367" s="23">
        <v>0</v>
      </c>
      <c r="AI367" s="23">
        <v>0</v>
      </c>
      <c r="AJ367" s="23">
        <v>0</v>
      </c>
      <c r="AK367" s="141">
        <v>0</v>
      </c>
    </row>
    <row r="368" spans="1:37" s="24" customFormat="1" ht="15.75" hidden="1" customHeight="1" outlineLevel="1" x14ac:dyDescent="0.25">
      <c r="A368" s="118"/>
      <c r="B368" s="53"/>
      <c r="C368" s="34" t="s">
        <v>4</v>
      </c>
      <c r="D368" s="18">
        <f t="shared" si="385"/>
        <v>0</v>
      </c>
      <c r="E368" s="23">
        <v>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0</v>
      </c>
      <c r="P368" s="18" t="e">
        <f t="shared" si="395"/>
        <v>#REF!</v>
      </c>
      <c r="Q368" s="23">
        <f t="shared" si="405"/>
        <v>0</v>
      </c>
      <c r="R368" s="23">
        <f t="shared" si="406"/>
        <v>0</v>
      </c>
      <c r="S368" s="23">
        <f t="shared" si="407"/>
        <v>0</v>
      </c>
      <c r="T368" s="23">
        <f t="shared" si="408"/>
        <v>0</v>
      </c>
      <c r="U368" s="23">
        <f t="shared" si="409"/>
        <v>0</v>
      </c>
      <c r="V368" s="23">
        <f t="shared" si="410"/>
        <v>0</v>
      </c>
      <c r="W368" s="23">
        <f t="shared" si="402"/>
        <v>0</v>
      </c>
      <c r="X368" s="23">
        <f t="shared" si="403"/>
        <v>0</v>
      </c>
      <c r="Y368" s="23">
        <f t="shared" si="404"/>
        <v>0</v>
      </c>
      <c r="Z368" s="23" t="e">
        <f>#REF!-N368</f>
        <v>#REF!</v>
      </c>
      <c r="AA368" s="23" t="e">
        <f>#REF!-O368</f>
        <v>#REF!</v>
      </c>
      <c r="AB368" s="18">
        <f>SUM(AC368:AK368)</f>
        <v>0</v>
      </c>
      <c r="AC368" s="23">
        <v>0</v>
      </c>
      <c r="AD368" s="23">
        <v>0</v>
      </c>
      <c r="AE368" s="23">
        <v>0</v>
      </c>
      <c r="AF368" s="23">
        <v>0</v>
      </c>
      <c r="AG368" s="23">
        <v>0</v>
      </c>
      <c r="AH368" s="23">
        <v>0</v>
      </c>
      <c r="AI368" s="23">
        <v>0</v>
      </c>
      <c r="AJ368" s="23">
        <v>0</v>
      </c>
      <c r="AK368" s="141">
        <v>0</v>
      </c>
    </row>
    <row r="369" spans="1:37" s="24" customFormat="1" ht="15.75" hidden="1" customHeight="1" outlineLevel="1" x14ac:dyDescent="0.25">
      <c r="A369" s="118"/>
      <c r="B369" s="53"/>
      <c r="C369" s="34" t="s">
        <v>5</v>
      </c>
      <c r="D369" s="18">
        <f t="shared" si="385"/>
        <v>0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18" t="e">
        <f t="shared" si="395"/>
        <v>#REF!</v>
      </c>
      <c r="Q369" s="23">
        <f t="shared" si="405"/>
        <v>0</v>
      </c>
      <c r="R369" s="23">
        <f t="shared" si="406"/>
        <v>0</v>
      </c>
      <c r="S369" s="23">
        <f t="shared" si="407"/>
        <v>0</v>
      </c>
      <c r="T369" s="23">
        <f t="shared" si="408"/>
        <v>0</v>
      </c>
      <c r="U369" s="23">
        <f t="shared" si="409"/>
        <v>0</v>
      </c>
      <c r="V369" s="23">
        <f t="shared" si="410"/>
        <v>0</v>
      </c>
      <c r="W369" s="23">
        <f t="shared" si="402"/>
        <v>0</v>
      </c>
      <c r="X369" s="23">
        <f t="shared" si="403"/>
        <v>0</v>
      </c>
      <c r="Y369" s="23">
        <f t="shared" si="404"/>
        <v>0</v>
      </c>
      <c r="Z369" s="23" t="e">
        <f>#REF!-N369</f>
        <v>#REF!</v>
      </c>
      <c r="AA369" s="23" t="e">
        <f>#REF!-O369</f>
        <v>#REF!</v>
      </c>
      <c r="AB369" s="18">
        <f>SUM(AC369:AK369)</f>
        <v>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23">
        <v>0</v>
      </c>
      <c r="AJ369" s="23">
        <v>0</v>
      </c>
      <c r="AK369" s="141">
        <v>0</v>
      </c>
    </row>
    <row r="370" spans="1:37" s="24" customFormat="1" ht="15.75" hidden="1" customHeight="1" outlineLevel="1" x14ac:dyDescent="0.25">
      <c r="A370" s="118" t="s">
        <v>107</v>
      </c>
      <c r="B370" s="53" t="s">
        <v>111</v>
      </c>
      <c r="C370" s="34" t="s">
        <v>0</v>
      </c>
      <c r="D370" s="18">
        <f t="shared" si="385"/>
        <v>0</v>
      </c>
      <c r="E370" s="23">
        <f>SUM(E372:E375)</f>
        <v>0</v>
      </c>
      <c r="F370" s="23">
        <f t="shared" ref="F370:O370" si="429">SUM(F372:F375)</f>
        <v>0</v>
      </c>
      <c r="G370" s="23">
        <f t="shared" si="429"/>
        <v>0</v>
      </c>
      <c r="H370" s="23">
        <f t="shared" si="429"/>
        <v>0</v>
      </c>
      <c r="I370" s="23">
        <f t="shared" si="429"/>
        <v>0</v>
      </c>
      <c r="J370" s="23">
        <f t="shared" si="429"/>
        <v>0</v>
      </c>
      <c r="K370" s="23">
        <f t="shared" si="429"/>
        <v>0</v>
      </c>
      <c r="L370" s="23">
        <f t="shared" si="429"/>
        <v>0</v>
      </c>
      <c r="M370" s="23">
        <f t="shared" si="429"/>
        <v>0</v>
      </c>
      <c r="N370" s="23">
        <f t="shared" si="429"/>
        <v>0</v>
      </c>
      <c r="O370" s="23">
        <f t="shared" si="429"/>
        <v>0</v>
      </c>
      <c r="P370" s="18" t="e">
        <f t="shared" si="395"/>
        <v>#REF!</v>
      </c>
      <c r="Q370" s="23">
        <f t="shared" si="405"/>
        <v>0</v>
      </c>
      <c r="R370" s="23">
        <f t="shared" si="406"/>
        <v>0</v>
      </c>
      <c r="S370" s="23">
        <f t="shared" si="407"/>
        <v>0</v>
      </c>
      <c r="T370" s="23">
        <f t="shared" si="408"/>
        <v>0</v>
      </c>
      <c r="U370" s="23">
        <f t="shared" si="409"/>
        <v>0</v>
      </c>
      <c r="V370" s="23">
        <f t="shared" si="410"/>
        <v>0</v>
      </c>
      <c r="W370" s="23">
        <f t="shared" si="402"/>
        <v>0</v>
      </c>
      <c r="X370" s="23">
        <f t="shared" si="403"/>
        <v>0</v>
      </c>
      <c r="Y370" s="23">
        <f t="shared" si="404"/>
        <v>0</v>
      </c>
      <c r="Z370" s="23" t="e">
        <f>#REF!-N370</f>
        <v>#REF!</v>
      </c>
      <c r="AA370" s="23" t="e">
        <f>#REF!-O370</f>
        <v>#REF!</v>
      </c>
      <c r="AB370" s="18">
        <f>SUM(AC370:AK370)</f>
        <v>0</v>
      </c>
      <c r="AC370" s="23">
        <f>SUM(AC372:AC375)</f>
        <v>0</v>
      </c>
      <c r="AD370" s="23">
        <f t="shared" ref="AD370:AI370" si="430">SUM(AD372:AD375)</f>
        <v>0</v>
      </c>
      <c r="AE370" s="23">
        <f t="shared" si="430"/>
        <v>0</v>
      </c>
      <c r="AF370" s="23">
        <f t="shared" si="430"/>
        <v>0</v>
      </c>
      <c r="AG370" s="23">
        <f t="shared" si="430"/>
        <v>0</v>
      </c>
      <c r="AH370" s="23">
        <f t="shared" si="430"/>
        <v>0</v>
      </c>
      <c r="AI370" s="23">
        <f t="shared" si="430"/>
        <v>0</v>
      </c>
      <c r="AJ370" s="23">
        <f t="shared" ref="AJ370:AK370" si="431">SUM(AJ372:AJ375)</f>
        <v>0</v>
      </c>
      <c r="AK370" s="141">
        <f t="shared" si="431"/>
        <v>0</v>
      </c>
    </row>
    <row r="371" spans="1:37" s="24" customFormat="1" ht="15.75" hidden="1" customHeight="1" outlineLevel="1" x14ac:dyDescent="0.25">
      <c r="A371" s="118"/>
      <c r="B371" s="53"/>
      <c r="C371" s="34" t="s">
        <v>1</v>
      </c>
      <c r="D371" s="18">
        <f t="shared" ref="D371:D439" si="432">SUM(E371:O371)</f>
        <v>0</v>
      </c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18" t="e">
        <f t="shared" si="395"/>
        <v>#REF!</v>
      </c>
      <c r="Q371" s="23"/>
      <c r="R371" s="23"/>
      <c r="S371" s="23"/>
      <c r="T371" s="23"/>
      <c r="U371" s="23"/>
      <c r="V371" s="23"/>
      <c r="W371" s="23">
        <f t="shared" si="402"/>
        <v>0</v>
      </c>
      <c r="X371" s="23">
        <f t="shared" si="403"/>
        <v>0</v>
      </c>
      <c r="Y371" s="23">
        <f t="shared" si="404"/>
        <v>0</v>
      </c>
      <c r="Z371" s="23" t="e">
        <f>#REF!-N371</f>
        <v>#REF!</v>
      </c>
      <c r="AA371" s="23" t="e">
        <f>#REF!-O371</f>
        <v>#REF!</v>
      </c>
      <c r="AB371" s="18">
        <f>SUM(AC371:AK371)</f>
        <v>0</v>
      </c>
      <c r="AC371" s="23"/>
      <c r="AD371" s="23"/>
      <c r="AE371" s="23"/>
      <c r="AF371" s="23"/>
      <c r="AG371" s="23"/>
      <c r="AH371" s="23"/>
      <c r="AI371" s="23"/>
      <c r="AJ371" s="23"/>
      <c r="AK371" s="141"/>
    </row>
    <row r="372" spans="1:37" s="24" customFormat="1" ht="15.75" hidden="1" customHeight="1" outlineLevel="1" x14ac:dyDescent="0.25">
      <c r="A372" s="118"/>
      <c r="B372" s="53"/>
      <c r="C372" s="34" t="s">
        <v>2</v>
      </c>
      <c r="D372" s="18">
        <f t="shared" si="432"/>
        <v>0</v>
      </c>
      <c r="E372" s="23">
        <v>0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0</v>
      </c>
      <c r="P372" s="18" t="e">
        <f t="shared" si="395"/>
        <v>#REF!</v>
      </c>
      <c r="Q372" s="23">
        <f t="shared" si="405"/>
        <v>0</v>
      </c>
      <c r="R372" s="23">
        <f t="shared" si="406"/>
        <v>0</v>
      </c>
      <c r="S372" s="23">
        <f t="shared" si="407"/>
        <v>0</v>
      </c>
      <c r="T372" s="23">
        <f t="shared" si="408"/>
        <v>0</v>
      </c>
      <c r="U372" s="23">
        <f t="shared" si="409"/>
        <v>0</v>
      </c>
      <c r="V372" s="23">
        <f t="shared" si="410"/>
        <v>0</v>
      </c>
      <c r="W372" s="23">
        <f t="shared" si="402"/>
        <v>0</v>
      </c>
      <c r="X372" s="23">
        <f t="shared" si="403"/>
        <v>0</v>
      </c>
      <c r="Y372" s="23">
        <f t="shared" si="404"/>
        <v>0</v>
      </c>
      <c r="Z372" s="23" t="e">
        <f>#REF!-N372</f>
        <v>#REF!</v>
      </c>
      <c r="AA372" s="23" t="e">
        <f>#REF!-O372</f>
        <v>#REF!</v>
      </c>
      <c r="AB372" s="18">
        <f>SUM(AC372:AK372)</f>
        <v>0</v>
      </c>
      <c r="AC372" s="23">
        <v>0</v>
      </c>
      <c r="AD372" s="23">
        <v>0</v>
      </c>
      <c r="AE372" s="23">
        <v>0</v>
      </c>
      <c r="AF372" s="23">
        <v>0</v>
      </c>
      <c r="AG372" s="23">
        <v>0</v>
      </c>
      <c r="AH372" s="23">
        <v>0</v>
      </c>
      <c r="AI372" s="23">
        <v>0</v>
      </c>
      <c r="AJ372" s="23">
        <v>0</v>
      </c>
      <c r="AK372" s="141">
        <v>0</v>
      </c>
    </row>
    <row r="373" spans="1:37" s="24" customFormat="1" ht="15.75" hidden="1" customHeight="1" outlineLevel="1" x14ac:dyDescent="0.25">
      <c r="A373" s="118"/>
      <c r="B373" s="53"/>
      <c r="C373" s="34" t="s">
        <v>3</v>
      </c>
      <c r="D373" s="18">
        <f t="shared" si="432"/>
        <v>0</v>
      </c>
      <c r="E373" s="23">
        <f>E366</f>
        <v>0</v>
      </c>
      <c r="F373" s="23">
        <f>F366</f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18" t="e">
        <f t="shared" si="395"/>
        <v>#REF!</v>
      </c>
      <c r="Q373" s="23">
        <f t="shared" si="405"/>
        <v>0</v>
      </c>
      <c r="R373" s="23">
        <f t="shared" si="406"/>
        <v>0</v>
      </c>
      <c r="S373" s="23">
        <f t="shared" si="407"/>
        <v>0</v>
      </c>
      <c r="T373" s="23">
        <f t="shared" si="408"/>
        <v>0</v>
      </c>
      <c r="U373" s="23">
        <f t="shared" si="409"/>
        <v>0</v>
      </c>
      <c r="V373" s="23">
        <f t="shared" si="410"/>
        <v>0</v>
      </c>
      <c r="W373" s="23">
        <f t="shared" si="402"/>
        <v>0</v>
      </c>
      <c r="X373" s="23">
        <f t="shared" si="403"/>
        <v>0</v>
      </c>
      <c r="Y373" s="23">
        <f t="shared" si="404"/>
        <v>0</v>
      </c>
      <c r="Z373" s="23" t="e">
        <f>#REF!-N373</f>
        <v>#REF!</v>
      </c>
      <c r="AA373" s="23" t="e">
        <f>#REF!-O373</f>
        <v>#REF!</v>
      </c>
      <c r="AB373" s="18">
        <f>SUM(AC373:AK373)</f>
        <v>0</v>
      </c>
      <c r="AC373" s="23">
        <f>AC366</f>
        <v>0</v>
      </c>
      <c r="AD373" s="23">
        <f>AD366</f>
        <v>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  <c r="AJ373" s="23">
        <v>0</v>
      </c>
      <c r="AK373" s="141">
        <v>0</v>
      </c>
    </row>
    <row r="374" spans="1:37" s="24" customFormat="1" ht="15.75" hidden="1" customHeight="1" outlineLevel="1" x14ac:dyDescent="0.25">
      <c r="A374" s="118"/>
      <c r="B374" s="53"/>
      <c r="C374" s="34" t="s">
        <v>4</v>
      </c>
      <c r="D374" s="18">
        <f t="shared" si="432"/>
        <v>0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18" t="e">
        <f t="shared" si="395"/>
        <v>#REF!</v>
      </c>
      <c r="Q374" s="23">
        <f t="shared" si="405"/>
        <v>0</v>
      </c>
      <c r="R374" s="23">
        <f t="shared" si="406"/>
        <v>0</v>
      </c>
      <c r="S374" s="23">
        <f t="shared" si="407"/>
        <v>0</v>
      </c>
      <c r="T374" s="23">
        <f t="shared" si="408"/>
        <v>0</v>
      </c>
      <c r="U374" s="23">
        <f t="shared" si="409"/>
        <v>0</v>
      </c>
      <c r="V374" s="23">
        <f t="shared" si="410"/>
        <v>0</v>
      </c>
      <c r="W374" s="23">
        <f t="shared" si="402"/>
        <v>0</v>
      </c>
      <c r="X374" s="23">
        <f t="shared" si="403"/>
        <v>0</v>
      </c>
      <c r="Y374" s="23">
        <f t="shared" si="404"/>
        <v>0</v>
      </c>
      <c r="Z374" s="23" t="e">
        <f>#REF!-N374</f>
        <v>#REF!</v>
      </c>
      <c r="AA374" s="23" t="e">
        <f>#REF!-O374</f>
        <v>#REF!</v>
      </c>
      <c r="AB374" s="18">
        <f>SUM(AC374:AK374)</f>
        <v>0</v>
      </c>
      <c r="AC374" s="23">
        <v>0</v>
      </c>
      <c r="AD374" s="23">
        <v>0</v>
      </c>
      <c r="AE374" s="23">
        <v>0</v>
      </c>
      <c r="AF374" s="23">
        <v>0</v>
      </c>
      <c r="AG374" s="23">
        <v>0</v>
      </c>
      <c r="AH374" s="23">
        <v>0</v>
      </c>
      <c r="AI374" s="23">
        <v>0</v>
      </c>
      <c r="AJ374" s="23">
        <v>0</v>
      </c>
      <c r="AK374" s="141">
        <v>0</v>
      </c>
    </row>
    <row r="375" spans="1:37" s="24" customFormat="1" ht="15.75" hidden="1" customHeight="1" outlineLevel="1" x14ac:dyDescent="0.25">
      <c r="A375" s="118"/>
      <c r="B375" s="53"/>
      <c r="C375" s="34" t="s">
        <v>5</v>
      </c>
      <c r="D375" s="18">
        <f t="shared" si="432"/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18" t="e">
        <f t="shared" si="395"/>
        <v>#REF!</v>
      </c>
      <c r="Q375" s="23">
        <f t="shared" si="405"/>
        <v>0</v>
      </c>
      <c r="R375" s="23">
        <f t="shared" si="406"/>
        <v>0</v>
      </c>
      <c r="S375" s="23">
        <f t="shared" si="407"/>
        <v>0</v>
      </c>
      <c r="T375" s="23">
        <f t="shared" si="408"/>
        <v>0</v>
      </c>
      <c r="U375" s="23">
        <f t="shared" si="409"/>
        <v>0</v>
      </c>
      <c r="V375" s="23">
        <f t="shared" si="410"/>
        <v>0</v>
      </c>
      <c r="W375" s="23">
        <f t="shared" si="402"/>
        <v>0</v>
      </c>
      <c r="X375" s="23">
        <f t="shared" si="403"/>
        <v>0</v>
      </c>
      <c r="Y375" s="23">
        <f t="shared" si="404"/>
        <v>0</v>
      </c>
      <c r="Z375" s="23" t="e">
        <f>#REF!-N375</f>
        <v>#REF!</v>
      </c>
      <c r="AA375" s="23" t="e">
        <f>#REF!-O375</f>
        <v>#REF!</v>
      </c>
      <c r="AB375" s="18">
        <f>SUM(AC375:AK375)</f>
        <v>0</v>
      </c>
      <c r="AC375" s="23">
        <v>0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>
        <v>0</v>
      </c>
      <c r="AJ375" s="23">
        <v>0</v>
      </c>
      <c r="AK375" s="141">
        <v>0</v>
      </c>
    </row>
    <row r="376" spans="1:37" s="24" customFormat="1" ht="15.75" hidden="1" customHeight="1" outlineLevel="1" x14ac:dyDescent="0.25">
      <c r="A376" s="118" t="s">
        <v>127</v>
      </c>
      <c r="B376" s="53" t="s">
        <v>111</v>
      </c>
      <c r="C376" s="34" t="s">
        <v>0</v>
      </c>
      <c r="D376" s="18">
        <f t="shared" si="432"/>
        <v>0</v>
      </c>
      <c r="E376" s="23">
        <f>SUM(E378:E381)</f>
        <v>0</v>
      </c>
      <c r="F376" s="23">
        <f t="shared" ref="F376:O376" si="433">SUM(F378:F381)</f>
        <v>0</v>
      </c>
      <c r="G376" s="23">
        <f t="shared" si="433"/>
        <v>0</v>
      </c>
      <c r="H376" s="23">
        <f t="shared" si="433"/>
        <v>0</v>
      </c>
      <c r="I376" s="23">
        <f t="shared" si="433"/>
        <v>0</v>
      </c>
      <c r="J376" s="23">
        <f t="shared" si="433"/>
        <v>0</v>
      </c>
      <c r="K376" s="23">
        <f t="shared" si="433"/>
        <v>0</v>
      </c>
      <c r="L376" s="23">
        <f t="shared" si="433"/>
        <v>0</v>
      </c>
      <c r="M376" s="23">
        <f t="shared" si="433"/>
        <v>0</v>
      </c>
      <c r="N376" s="23">
        <f t="shared" si="433"/>
        <v>0</v>
      </c>
      <c r="O376" s="23">
        <f t="shared" si="433"/>
        <v>0</v>
      </c>
      <c r="P376" s="18" t="e">
        <f t="shared" si="395"/>
        <v>#REF!</v>
      </c>
      <c r="Q376" s="23">
        <f t="shared" si="405"/>
        <v>0</v>
      </c>
      <c r="R376" s="23">
        <f t="shared" si="406"/>
        <v>0</v>
      </c>
      <c r="S376" s="23">
        <f t="shared" si="407"/>
        <v>0</v>
      </c>
      <c r="T376" s="23">
        <f t="shared" si="408"/>
        <v>0</v>
      </c>
      <c r="U376" s="23">
        <f t="shared" si="409"/>
        <v>0</v>
      </c>
      <c r="V376" s="23">
        <f t="shared" si="410"/>
        <v>0</v>
      </c>
      <c r="W376" s="23">
        <f t="shared" si="402"/>
        <v>0</v>
      </c>
      <c r="X376" s="23">
        <f t="shared" si="403"/>
        <v>0</v>
      </c>
      <c r="Y376" s="23">
        <f t="shared" si="404"/>
        <v>0</v>
      </c>
      <c r="Z376" s="23" t="e">
        <f>#REF!-N376</f>
        <v>#REF!</v>
      </c>
      <c r="AA376" s="23" t="e">
        <f>#REF!-O376</f>
        <v>#REF!</v>
      </c>
      <c r="AB376" s="18">
        <f>SUM(AC376:AK376)</f>
        <v>0</v>
      </c>
      <c r="AC376" s="23">
        <f>SUM(AC378:AC381)</f>
        <v>0</v>
      </c>
      <c r="AD376" s="23">
        <f t="shared" ref="AD376:AI376" si="434">SUM(AD378:AD381)</f>
        <v>0</v>
      </c>
      <c r="AE376" s="23">
        <f t="shared" si="434"/>
        <v>0</v>
      </c>
      <c r="AF376" s="23">
        <f t="shared" si="434"/>
        <v>0</v>
      </c>
      <c r="AG376" s="23">
        <f t="shared" si="434"/>
        <v>0</v>
      </c>
      <c r="AH376" s="23">
        <f t="shared" si="434"/>
        <v>0</v>
      </c>
      <c r="AI376" s="23">
        <f t="shared" si="434"/>
        <v>0</v>
      </c>
      <c r="AJ376" s="23">
        <f t="shared" ref="AJ376:AK376" si="435">SUM(AJ378:AJ381)</f>
        <v>0</v>
      </c>
      <c r="AK376" s="141">
        <f t="shared" si="435"/>
        <v>0</v>
      </c>
    </row>
    <row r="377" spans="1:37" s="24" customFormat="1" ht="15.75" hidden="1" customHeight="1" outlineLevel="1" x14ac:dyDescent="0.25">
      <c r="A377" s="118"/>
      <c r="B377" s="53"/>
      <c r="C377" s="34" t="s">
        <v>1</v>
      </c>
      <c r="D377" s="18">
        <f t="shared" si="432"/>
        <v>0</v>
      </c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18" t="e">
        <f t="shared" si="395"/>
        <v>#REF!</v>
      </c>
      <c r="Q377" s="23"/>
      <c r="R377" s="23"/>
      <c r="S377" s="23"/>
      <c r="T377" s="23"/>
      <c r="U377" s="23"/>
      <c r="V377" s="23"/>
      <c r="W377" s="23">
        <f t="shared" si="402"/>
        <v>0</v>
      </c>
      <c r="X377" s="23">
        <f t="shared" si="403"/>
        <v>0</v>
      </c>
      <c r="Y377" s="23">
        <f t="shared" si="404"/>
        <v>0</v>
      </c>
      <c r="Z377" s="23" t="e">
        <f>#REF!-N377</f>
        <v>#REF!</v>
      </c>
      <c r="AA377" s="23" t="e">
        <f>#REF!-O377</f>
        <v>#REF!</v>
      </c>
      <c r="AB377" s="18">
        <f>SUM(AC377:AK377)</f>
        <v>0</v>
      </c>
      <c r="AC377" s="23"/>
      <c r="AD377" s="23"/>
      <c r="AE377" s="23"/>
      <c r="AF377" s="23"/>
      <c r="AG377" s="23"/>
      <c r="AH377" s="23"/>
      <c r="AI377" s="23"/>
      <c r="AJ377" s="23"/>
      <c r="AK377" s="141"/>
    </row>
    <row r="378" spans="1:37" s="24" customFormat="1" ht="15.75" hidden="1" customHeight="1" outlineLevel="1" x14ac:dyDescent="0.25">
      <c r="A378" s="118"/>
      <c r="B378" s="53"/>
      <c r="C378" s="34" t="s">
        <v>2</v>
      </c>
      <c r="D378" s="18">
        <f t="shared" si="432"/>
        <v>0</v>
      </c>
      <c r="E378" s="23">
        <v>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18" t="e">
        <f t="shared" si="395"/>
        <v>#REF!</v>
      </c>
      <c r="Q378" s="23">
        <f t="shared" si="405"/>
        <v>0</v>
      </c>
      <c r="R378" s="23">
        <f t="shared" si="406"/>
        <v>0</v>
      </c>
      <c r="S378" s="23">
        <f t="shared" si="407"/>
        <v>0</v>
      </c>
      <c r="T378" s="23">
        <f t="shared" si="408"/>
        <v>0</v>
      </c>
      <c r="U378" s="23">
        <f t="shared" si="409"/>
        <v>0</v>
      </c>
      <c r="V378" s="23">
        <f t="shared" si="410"/>
        <v>0</v>
      </c>
      <c r="W378" s="23">
        <f t="shared" si="402"/>
        <v>0</v>
      </c>
      <c r="X378" s="23">
        <f t="shared" si="403"/>
        <v>0</v>
      </c>
      <c r="Y378" s="23">
        <f t="shared" si="404"/>
        <v>0</v>
      </c>
      <c r="Z378" s="23" t="e">
        <f>#REF!-N378</f>
        <v>#REF!</v>
      </c>
      <c r="AA378" s="23" t="e">
        <f>#REF!-O378</f>
        <v>#REF!</v>
      </c>
      <c r="AB378" s="18">
        <f>SUM(AC378:AK378)</f>
        <v>0</v>
      </c>
      <c r="AC378" s="23">
        <v>0</v>
      </c>
      <c r="AD378" s="23">
        <v>0</v>
      </c>
      <c r="AE378" s="23">
        <v>0</v>
      </c>
      <c r="AF378" s="23">
        <v>0</v>
      </c>
      <c r="AG378" s="23">
        <v>0</v>
      </c>
      <c r="AH378" s="23">
        <v>0</v>
      </c>
      <c r="AI378" s="23">
        <v>0</v>
      </c>
      <c r="AJ378" s="23">
        <v>0</v>
      </c>
      <c r="AK378" s="141">
        <v>0</v>
      </c>
    </row>
    <row r="379" spans="1:37" s="24" customFormat="1" ht="15.75" hidden="1" customHeight="1" outlineLevel="1" x14ac:dyDescent="0.25">
      <c r="A379" s="118"/>
      <c r="B379" s="53"/>
      <c r="C379" s="34" t="s">
        <v>3</v>
      </c>
      <c r="D379" s="18">
        <f t="shared" si="432"/>
        <v>0</v>
      </c>
      <c r="E379" s="23">
        <f>E373</f>
        <v>0</v>
      </c>
      <c r="F379" s="23">
        <f>F373</f>
        <v>0</v>
      </c>
      <c r="G379" s="23">
        <v>0</v>
      </c>
      <c r="H379" s="23">
        <v>0</v>
      </c>
      <c r="I379" s="23">
        <v>0</v>
      </c>
      <c r="J379" s="23">
        <f>J373</f>
        <v>0</v>
      </c>
      <c r="K379" s="23">
        <f>K373</f>
        <v>0</v>
      </c>
      <c r="L379" s="23">
        <v>0</v>
      </c>
      <c r="M379" s="23">
        <v>0</v>
      </c>
      <c r="N379" s="23">
        <f>N373</f>
        <v>0</v>
      </c>
      <c r="O379" s="23">
        <f>O373</f>
        <v>0</v>
      </c>
      <c r="P379" s="18" t="e">
        <f t="shared" si="395"/>
        <v>#REF!</v>
      </c>
      <c r="Q379" s="23">
        <f t="shared" si="405"/>
        <v>0</v>
      </c>
      <c r="R379" s="23">
        <f t="shared" si="406"/>
        <v>0</v>
      </c>
      <c r="S379" s="23">
        <f t="shared" si="407"/>
        <v>0</v>
      </c>
      <c r="T379" s="23">
        <f t="shared" si="408"/>
        <v>0</v>
      </c>
      <c r="U379" s="23">
        <f t="shared" si="409"/>
        <v>0</v>
      </c>
      <c r="V379" s="23">
        <f t="shared" si="410"/>
        <v>0</v>
      </c>
      <c r="W379" s="23">
        <f t="shared" si="402"/>
        <v>0</v>
      </c>
      <c r="X379" s="23">
        <f t="shared" si="403"/>
        <v>0</v>
      </c>
      <c r="Y379" s="23">
        <f t="shared" si="404"/>
        <v>0</v>
      </c>
      <c r="Z379" s="23" t="e">
        <f>#REF!-N379</f>
        <v>#REF!</v>
      </c>
      <c r="AA379" s="23" t="e">
        <f>#REF!-O379</f>
        <v>#REF!</v>
      </c>
      <c r="AB379" s="18">
        <f>SUM(AC379:AK379)</f>
        <v>0</v>
      </c>
      <c r="AC379" s="23">
        <f>AC373</f>
        <v>0</v>
      </c>
      <c r="AD379" s="23">
        <f>AD373</f>
        <v>0</v>
      </c>
      <c r="AE379" s="23">
        <v>0</v>
      </c>
      <c r="AF379" s="23">
        <v>0</v>
      </c>
      <c r="AG379" s="23">
        <v>0</v>
      </c>
      <c r="AH379" s="23">
        <f>AH373</f>
        <v>0</v>
      </c>
      <c r="AI379" s="23">
        <f>AI373</f>
        <v>0</v>
      </c>
      <c r="AJ379" s="23">
        <v>0</v>
      </c>
      <c r="AK379" s="141">
        <v>0</v>
      </c>
    </row>
    <row r="380" spans="1:37" s="24" customFormat="1" ht="15.75" hidden="1" customHeight="1" outlineLevel="1" x14ac:dyDescent="0.25">
      <c r="A380" s="118"/>
      <c r="B380" s="53"/>
      <c r="C380" s="34" t="s">
        <v>4</v>
      </c>
      <c r="D380" s="18">
        <f t="shared" si="432"/>
        <v>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18" t="e">
        <f t="shared" si="395"/>
        <v>#REF!</v>
      </c>
      <c r="Q380" s="23">
        <f t="shared" si="405"/>
        <v>0</v>
      </c>
      <c r="R380" s="23">
        <f t="shared" si="406"/>
        <v>0</v>
      </c>
      <c r="S380" s="23">
        <f t="shared" si="407"/>
        <v>0</v>
      </c>
      <c r="T380" s="23">
        <f t="shared" si="408"/>
        <v>0</v>
      </c>
      <c r="U380" s="23">
        <f t="shared" si="409"/>
        <v>0</v>
      </c>
      <c r="V380" s="23">
        <f t="shared" si="410"/>
        <v>0</v>
      </c>
      <c r="W380" s="23">
        <f t="shared" si="402"/>
        <v>0</v>
      </c>
      <c r="X380" s="23">
        <f t="shared" si="403"/>
        <v>0</v>
      </c>
      <c r="Y380" s="23">
        <f t="shared" si="404"/>
        <v>0</v>
      </c>
      <c r="Z380" s="23" t="e">
        <f>#REF!-N380</f>
        <v>#REF!</v>
      </c>
      <c r="AA380" s="23" t="e">
        <f>#REF!-O380</f>
        <v>#REF!</v>
      </c>
      <c r="AB380" s="18">
        <f>SUM(AC380:AK380)</f>
        <v>0</v>
      </c>
      <c r="AC380" s="23">
        <v>0</v>
      </c>
      <c r="AD380" s="23">
        <v>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  <c r="AJ380" s="23">
        <v>0</v>
      </c>
      <c r="AK380" s="141">
        <v>0</v>
      </c>
    </row>
    <row r="381" spans="1:37" s="24" customFormat="1" ht="15.75" hidden="1" customHeight="1" outlineLevel="1" x14ac:dyDescent="0.25">
      <c r="A381" s="118"/>
      <c r="B381" s="53"/>
      <c r="C381" s="34" t="s">
        <v>5</v>
      </c>
      <c r="D381" s="18">
        <f t="shared" si="432"/>
        <v>0</v>
      </c>
      <c r="E381" s="23">
        <v>0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18" t="e">
        <f t="shared" si="395"/>
        <v>#REF!</v>
      </c>
      <c r="Q381" s="23">
        <f t="shared" si="405"/>
        <v>0</v>
      </c>
      <c r="R381" s="23">
        <f t="shared" si="406"/>
        <v>0</v>
      </c>
      <c r="S381" s="23">
        <f t="shared" si="407"/>
        <v>0</v>
      </c>
      <c r="T381" s="23">
        <f t="shared" si="408"/>
        <v>0</v>
      </c>
      <c r="U381" s="23">
        <f t="shared" si="409"/>
        <v>0</v>
      </c>
      <c r="V381" s="23">
        <f t="shared" si="410"/>
        <v>0</v>
      </c>
      <c r="W381" s="23">
        <f t="shared" si="402"/>
        <v>0</v>
      </c>
      <c r="X381" s="23">
        <f t="shared" si="403"/>
        <v>0</v>
      </c>
      <c r="Y381" s="23">
        <f t="shared" si="404"/>
        <v>0</v>
      </c>
      <c r="Z381" s="23" t="e">
        <f>#REF!-N381</f>
        <v>#REF!</v>
      </c>
      <c r="AA381" s="23" t="e">
        <f>#REF!-O381</f>
        <v>#REF!</v>
      </c>
      <c r="AB381" s="18">
        <f>SUM(AC381:AK381)</f>
        <v>0</v>
      </c>
      <c r="AC381" s="23">
        <v>0</v>
      </c>
      <c r="AD381" s="23">
        <v>0</v>
      </c>
      <c r="AE381" s="23">
        <v>0</v>
      </c>
      <c r="AF381" s="23">
        <v>0</v>
      </c>
      <c r="AG381" s="23">
        <v>0</v>
      </c>
      <c r="AH381" s="23">
        <v>0</v>
      </c>
      <c r="AI381" s="23">
        <v>0</v>
      </c>
      <c r="AJ381" s="23">
        <v>0</v>
      </c>
      <c r="AK381" s="141">
        <v>0</v>
      </c>
    </row>
    <row r="382" spans="1:37" s="24" customFormat="1" ht="15.75" hidden="1" customHeight="1" outlineLevel="1" x14ac:dyDescent="0.25">
      <c r="A382" s="118" t="s">
        <v>128</v>
      </c>
      <c r="B382" s="53" t="s">
        <v>111</v>
      </c>
      <c r="C382" s="34" t="s">
        <v>0</v>
      </c>
      <c r="D382" s="18">
        <f t="shared" si="432"/>
        <v>0</v>
      </c>
      <c r="E382" s="23">
        <f>SUM(E384:E387)</f>
        <v>0</v>
      </c>
      <c r="F382" s="23">
        <f t="shared" ref="F382:O382" si="436">SUM(F384:F387)</f>
        <v>0</v>
      </c>
      <c r="G382" s="23">
        <f t="shared" si="436"/>
        <v>0</v>
      </c>
      <c r="H382" s="23">
        <f t="shared" si="436"/>
        <v>0</v>
      </c>
      <c r="I382" s="23">
        <f t="shared" si="436"/>
        <v>0</v>
      </c>
      <c r="J382" s="23">
        <f t="shared" si="436"/>
        <v>0</v>
      </c>
      <c r="K382" s="23">
        <f t="shared" si="436"/>
        <v>0</v>
      </c>
      <c r="L382" s="23">
        <f t="shared" si="436"/>
        <v>0</v>
      </c>
      <c r="M382" s="23">
        <f t="shared" si="436"/>
        <v>0</v>
      </c>
      <c r="N382" s="23">
        <f t="shared" si="436"/>
        <v>0</v>
      </c>
      <c r="O382" s="23">
        <f t="shared" si="436"/>
        <v>0</v>
      </c>
      <c r="P382" s="18" t="e">
        <f t="shared" si="395"/>
        <v>#REF!</v>
      </c>
      <c r="Q382" s="23">
        <f t="shared" si="405"/>
        <v>0</v>
      </c>
      <c r="R382" s="23">
        <f t="shared" si="406"/>
        <v>0</v>
      </c>
      <c r="S382" s="23">
        <f t="shared" si="407"/>
        <v>0</v>
      </c>
      <c r="T382" s="23">
        <f t="shared" si="408"/>
        <v>0</v>
      </c>
      <c r="U382" s="23">
        <f t="shared" si="409"/>
        <v>0</v>
      </c>
      <c r="V382" s="23">
        <f t="shared" si="410"/>
        <v>0</v>
      </c>
      <c r="W382" s="23">
        <f t="shared" si="402"/>
        <v>0</v>
      </c>
      <c r="X382" s="23">
        <f t="shared" si="403"/>
        <v>0</v>
      </c>
      <c r="Y382" s="23">
        <f t="shared" si="404"/>
        <v>0</v>
      </c>
      <c r="Z382" s="23" t="e">
        <f>#REF!-N382</f>
        <v>#REF!</v>
      </c>
      <c r="AA382" s="23" t="e">
        <f>#REF!-O382</f>
        <v>#REF!</v>
      </c>
      <c r="AB382" s="18">
        <f>SUM(AC382:AK382)</f>
        <v>0</v>
      </c>
      <c r="AC382" s="23">
        <f>SUM(AC384:AC387)</f>
        <v>0</v>
      </c>
      <c r="AD382" s="23">
        <f t="shared" ref="AD382:AI382" si="437">SUM(AD384:AD387)</f>
        <v>0</v>
      </c>
      <c r="AE382" s="23">
        <f t="shared" si="437"/>
        <v>0</v>
      </c>
      <c r="AF382" s="23">
        <f t="shared" si="437"/>
        <v>0</v>
      </c>
      <c r="AG382" s="23">
        <f t="shared" si="437"/>
        <v>0</v>
      </c>
      <c r="AH382" s="23">
        <f t="shared" si="437"/>
        <v>0</v>
      </c>
      <c r="AI382" s="23">
        <f t="shared" si="437"/>
        <v>0</v>
      </c>
      <c r="AJ382" s="23">
        <f t="shared" ref="AJ382:AK382" si="438">SUM(AJ384:AJ387)</f>
        <v>0</v>
      </c>
      <c r="AK382" s="141">
        <f t="shared" si="438"/>
        <v>0</v>
      </c>
    </row>
    <row r="383" spans="1:37" s="24" customFormat="1" ht="15.75" hidden="1" customHeight="1" outlineLevel="1" x14ac:dyDescent="0.25">
      <c r="A383" s="118"/>
      <c r="B383" s="53"/>
      <c r="C383" s="34" t="s">
        <v>1</v>
      </c>
      <c r="D383" s="18">
        <f t="shared" si="432"/>
        <v>0</v>
      </c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18" t="e">
        <f t="shared" si="395"/>
        <v>#REF!</v>
      </c>
      <c r="Q383" s="23"/>
      <c r="R383" s="23"/>
      <c r="S383" s="23"/>
      <c r="T383" s="23"/>
      <c r="U383" s="23"/>
      <c r="V383" s="23"/>
      <c r="W383" s="23">
        <f t="shared" si="402"/>
        <v>0</v>
      </c>
      <c r="X383" s="23">
        <f t="shared" si="403"/>
        <v>0</v>
      </c>
      <c r="Y383" s="23">
        <f t="shared" si="404"/>
        <v>0</v>
      </c>
      <c r="Z383" s="23" t="e">
        <f>#REF!-N383</f>
        <v>#REF!</v>
      </c>
      <c r="AA383" s="23" t="e">
        <f>#REF!-O383</f>
        <v>#REF!</v>
      </c>
      <c r="AB383" s="18">
        <f>SUM(AC383:AK383)</f>
        <v>0</v>
      </c>
      <c r="AC383" s="23"/>
      <c r="AD383" s="23"/>
      <c r="AE383" s="23"/>
      <c r="AF383" s="23"/>
      <c r="AG383" s="23"/>
      <c r="AH383" s="23"/>
      <c r="AI383" s="23"/>
      <c r="AJ383" s="23"/>
      <c r="AK383" s="141"/>
    </row>
    <row r="384" spans="1:37" s="24" customFormat="1" ht="15.75" hidden="1" customHeight="1" outlineLevel="1" x14ac:dyDescent="0.25">
      <c r="A384" s="118"/>
      <c r="B384" s="53"/>
      <c r="C384" s="34" t="s">
        <v>2</v>
      </c>
      <c r="D384" s="18">
        <f t="shared" si="432"/>
        <v>0</v>
      </c>
      <c r="E384" s="23">
        <v>0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18" t="e">
        <f t="shared" si="395"/>
        <v>#REF!</v>
      </c>
      <c r="Q384" s="23">
        <f t="shared" si="405"/>
        <v>0</v>
      </c>
      <c r="R384" s="23">
        <f t="shared" si="406"/>
        <v>0</v>
      </c>
      <c r="S384" s="23">
        <f t="shared" si="407"/>
        <v>0</v>
      </c>
      <c r="T384" s="23">
        <f t="shared" si="408"/>
        <v>0</v>
      </c>
      <c r="U384" s="23">
        <f t="shared" si="409"/>
        <v>0</v>
      </c>
      <c r="V384" s="23">
        <f t="shared" si="410"/>
        <v>0</v>
      </c>
      <c r="W384" s="23">
        <f t="shared" si="402"/>
        <v>0</v>
      </c>
      <c r="X384" s="23">
        <f t="shared" si="403"/>
        <v>0</v>
      </c>
      <c r="Y384" s="23">
        <f t="shared" si="404"/>
        <v>0</v>
      </c>
      <c r="Z384" s="23" t="e">
        <f>#REF!-N384</f>
        <v>#REF!</v>
      </c>
      <c r="AA384" s="23" t="e">
        <f>#REF!-O384</f>
        <v>#REF!</v>
      </c>
      <c r="AB384" s="18">
        <f>SUM(AC384:AK384)</f>
        <v>0</v>
      </c>
      <c r="AC384" s="23">
        <v>0</v>
      </c>
      <c r="AD384" s="23">
        <v>0</v>
      </c>
      <c r="AE384" s="23">
        <v>0</v>
      </c>
      <c r="AF384" s="23">
        <v>0</v>
      </c>
      <c r="AG384" s="23">
        <v>0</v>
      </c>
      <c r="AH384" s="23">
        <v>0</v>
      </c>
      <c r="AI384" s="23">
        <v>0</v>
      </c>
      <c r="AJ384" s="23">
        <v>0</v>
      </c>
      <c r="AK384" s="141">
        <v>0</v>
      </c>
    </row>
    <row r="385" spans="1:37" s="24" customFormat="1" ht="15.75" hidden="1" customHeight="1" outlineLevel="1" x14ac:dyDescent="0.25">
      <c r="A385" s="118"/>
      <c r="B385" s="53"/>
      <c r="C385" s="34" t="s">
        <v>3</v>
      </c>
      <c r="D385" s="18">
        <f t="shared" si="432"/>
        <v>0</v>
      </c>
      <c r="E385" s="23">
        <v>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18" t="e">
        <f t="shared" si="395"/>
        <v>#REF!</v>
      </c>
      <c r="Q385" s="23">
        <f t="shared" si="405"/>
        <v>0</v>
      </c>
      <c r="R385" s="23">
        <f t="shared" si="406"/>
        <v>0</v>
      </c>
      <c r="S385" s="23">
        <f t="shared" si="407"/>
        <v>0</v>
      </c>
      <c r="T385" s="23">
        <f t="shared" si="408"/>
        <v>0</v>
      </c>
      <c r="U385" s="23">
        <f t="shared" si="409"/>
        <v>0</v>
      </c>
      <c r="V385" s="23">
        <f t="shared" si="410"/>
        <v>0</v>
      </c>
      <c r="W385" s="23">
        <f t="shared" si="402"/>
        <v>0</v>
      </c>
      <c r="X385" s="23">
        <f t="shared" si="403"/>
        <v>0</v>
      </c>
      <c r="Y385" s="23">
        <f t="shared" si="404"/>
        <v>0</v>
      </c>
      <c r="Z385" s="23" t="e">
        <f>#REF!-N385</f>
        <v>#REF!</v>
      </c>
      <c r="AA385" s="23" t="e">
        <f>#REF!-O385</f>
        <v>#REF!</v>
      </c>
      <c r="AB385" s="18">
        <f>SUM(AC385:AK385)</f>
        <v>0</v>
      </c>
      <c r="AC385" s="23">
        <v>0</v>
      </c>
      <c r="AD385" s="23">
        <v>0</v>
      </c>
      <c r="AE385" s="23">
        <v>0</v>
      </c>
      <c r="AF385" s="23">
        <v>0</v>
      </c>
      <c r="AG385" s="23">
        <v>0</v>
      </c>
      <c r="AH385" s="23">
        <v>0</v>
      </c>
      <c r="AI385" s="23">
        <v>0</v>
      </c>
      <c r="AJ385" s="23">
        <v>0</v>
      </c>
      <c r="AK385" s="141">
        <v>0</v>
      </c>
    </row>
    <row r="386" spans="1:37" s="24" customFormat="1" ht="15.75" hidden="1" customHeight="1" outlineLevel="1" x14ac:dyDescent="0.25">
      <c r="A386" s="118"/>
      <c r="B386" s="53"/>
      <c r="C386" s="34" t="s">
        <v>4</v>
      </c>
      <c r="D386" s="18">
        <f t="shared" si="432"/>
        <v>0</v>
      </c>
      <c r="E386" s="23">
        <v>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18" t="e">
        <f t="shared" si="395"/>
        <v>#REF!</v>
      </c>
      <c r="Q386" s="23">
        <f t="shared" si="405"/>
        <v>0</v>
      </c>
      <c r="R386" s="23">
        <f t="shared" si="406"/>
        <v>0</v>
      </c>
      <c r="S386" s="23">
        <f t="shared" si="407"/>
        <v>0</v>
      </c>
      <c r="T386" s="23">
        <f t="shared" si="408"/>
        <v>0</v>
      </c>
      <c r="U386" s="23">
        <f t="shared" si="409"/>
        <v>0</v>
      </c>
      <c r="V386" s="23">
        <f t="shared" si="410"/>
        <v>0</v>
      </c>
      <c r="W386" s="23">
        <f t="shared" si="402"/>
        <v>0</v>
      </c>
      <c r="X386" s="23">
        <f t="shared" si="403"/>
        <v>0</v>
      </c>
      <c r="Y386" s="23">
        <f t="shared" si="404"/>
        <v>0</v>
      </c>
      <c r="Z386" s="23" t="e">
        <f>#REF!-N386</f>
        <v>#REF!</v>
      </c>
      <c r="AA386" s="23" t="e">
        <f>#REF!-O386</f>
        <v>#REF!</v>
      </c>
      <c r="AB386" s="18">
        <f>SUM(AC386:AK386)</f>
        <v>0</v>
      </c>
      <c r="AC386" s="23">
        <v>0</v>
      </c>
      <c r="AD386" s="23">
        <v>0</v>
      </c>
      <c r="AE386" s="23">
        <v>0</v>
      </c>
      <c r="AF386" s="23">
        <v>0</v>
      </c>
      <c r="AG386" s="23">
        <v>0</v>
      </c>
      <c r="AH386" s="23">
        <v>0</v>
      </c>
      <c r="AI386" s="23">
        <v>0</v>
      </c>
      <c r="AJ386" s="23">
        <v>0</v>
      </c>
      <c r="AK386" s="141">
        <v>0</v>
      </c>
    </row>
    <row r="387" spans="1:37" s="24" customFormat="1" ht="15.75" hidden="1" customHeight="1" outlineLevel="1" x14ac:dyDescent="0.25">
      <c r="A387" s="118"/>
      <c r="B387" s="53"/>
      <c r="C387" s="34" t="s">
        <v>5</v>
      </c>
      <c r="D387" s="18">
        <f t="shared" si="432"/>
        <v>0</v>
      </c>
      <c r="E387" s="23">
        <v>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18" t="e">
        <f t="shared" si="395"/>
        <v>#REF!</v>
      </c>
      <c r="Q387" s="23">
        <f t="shared" si="405"/>
        <v>0</v>
      </c>
      <c r="R387" s="23">
        <f t="shared" si="406"/>
        <v>0</v>
      </c>
      <c r="S387" s="23">
        <f t="shared" si="407"/>
        <v>0</v>
      </c>
      <c r="T387" s="23">
        <f t="shared" si="408"/>
        <v>0</v>
      </c>
      <c r="U387" s="23">
        <f t="shared" si="409"/>
        <v>0</v>
      </c>
      <c r="V387" s="23">
        <f t="shared" si="410"/>
        <v>0</v>
      </c>
      <c r="W387" s="23">
        <f t="shared" si="402"/>
        <v>0</v>
      </c>
      <c r="X387" s="23">
        <f t="shared" si="403"/>
        <v>0</v>
      </c>
      <c r="Y387" s="23">
        <f t="shared" si="404"/>
        <v>0</v>
      </c>
      <c r="Z387" s="23" t="e">
        <f>#REF!-N387</f>
        <v>#REF!</v>
      </c>
      <c r="AA387" s="23" t="e">
        <f>#REF!-O387</f>
        <v>#REF!</v>
      </c>
      <c r="AB387" s="18">
        <f>SUM(AC387:AK387)</f>
        <v>0</v>
      </c>
      <c r="AC387" s="23">
        <v>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  <c r="AJ387" s="23">
        <v>0</v>
      </c>
      <c r="AK387" s="141">
        <v>0</v>
      </c>
    </row>
    <row r="388" spans="1:37" s="24" customFormat="1" ht="15.75" hidden="1" customHeight="1" outlineLevel="1" x14ac:dyDescent="0.25">
      <c r="A388" s="118" t="s">
        <v>108</v>
      </c>
      <c r="B388" s="53" t="s">
        <v>111</v>
      </c>
      <c r="C388" s="34" t="s">
        <v>0</v>
      </c>
      <c r="D388" s="18">
        <f t="shared" si="432"/>
        <v>0</v>
      </c>
      <c r="E388" s="23">
        <f>SUM(E390:E393)</f>
        <v>0</v>
      </c>
      <c r="F388" s="23">
        <f t="shared" ref="F388:O388" si="439">SUM(F390:F393)</f>
        <v>0</v>
      </c>
      <c r="G388" s="23">
        <f t="shared" si="439"/>
        <v>0</v>
      </c>
      <c r="H388" s="23">
        <f t="shared" si="439"/>
        <v>0</v>
      </c>
      <c r="I388" s="23">
        <f t="shared" si="439"/>
        <v>0</v>
      </c>
      <c r="J388" s="23">
        <f t="shared" si="439"/>
        <v>0</v>
      </c>
      <c r="K388" s="23">
        <f t="shared" si="439"/>
        <v>0</v>
      </c>
      <c r="L388" s="23">
        <f t="shared" si="439"/>
        <v>0</v>
      </c>
      <c r="M388" s="23">
        <f t="shared" si="439"/>
        <v>0</v>
      </c>
      <c r="N388" s="23">
        <f t="shared" si="439"/>
        <v>0</v>
      </c>
      <c r="O388" s="23">
        <f t="shared" si="439"/>
        <v>0</v>
      </c>
      <c r="P388" s="18" t="e">
        <f t="shared" si="395"/>
        <v>#REF!</v>
      </c>
      <c r="Q388" s="23">
        <f t="shared" si="405"/>
        <v>0</v>
      </c>
      <c r="R388" s="23">
        <f t="shared" si="406"/>
        <v>0</v>
      </c>
      <c r="S388" s="23">
        <f t="shared" si="407"/>
        <v>0</v>
      </c>
      <c r="T388" s="23">
        <f t="shared" si="408"/>
        <v>0</v>
      </c>
      <c r="U388" s="23">
        <f t="shared" si="409"/>
        <v>0</v>
      </c>
      <c r="V388" s="23">
        <f t="shared" si="410"/>
        <v>0</v>
      </c>
      <c r="W388" s="23">
        <f t="shared" si="402"/>
        <v>0</v>
      </c>
      <c r="X388" s="23">
        <f t="shared" si="403"/>
        <v>0</v>
      </c>
      <c r="Y388" s="23">
        <f t="shared" si="404"/>
        <v>0</v>
      </c>
      <c r="Z388" s="23" t="e">
        <f>#REF!-N388</f>
        <v>#REF!</v>
      </c>
      <c r="AA388" s="23" t="e">
        <f>#REF!-O388</f>
        <v>#REF!</v>
      </c>
      <c r="AB388" s="18">
        <f>SUM(AC388:AK388)</f>
        <v>0</v>
      </c>
      <c r="AC388" s="23">
        <f>SUM(AC390:AC393)</f>
        <v>0</v>
      </c>
      <c r="AD388" s="23">
        <f t="shared" ref="AD388:AI388" si="440">SUM(AD390:AD393)</f>
        <v>0</v>
      </c>
      <c r="AE388" s="23">
        <f t="shared" si="440"/>
        <v>0</v>
      </c>
      <c r="AF388" s="23">
        <f t="shared" si="440"/>
        <v>0</v>
      </c>
      <c r="AG388" s="23">
        <f t="shared" si="440"/>
        <v>0</v>
      </c>
      <c r="AH388" s="23">
        <f t="shared" si="440"/>
        <v>0</v>
      </c>
      <c r="AI388" s="23">
        <f t="shared" si="440"/>
        <v>0</v>
      </c>
      <c r="AJ388" s="23">
        <f t="shared" ref="AJ388:AK388" si="441">SUM(AJ390:AJ393)</f>
        <v>0</v>
      </c>
      <c r="AK388" s="141">
        <f t="shared" si="441"/>
        <v>0</v>
      </c>
    </row>
    <row r="389" spans="1:37" s="24" customFormat="1" ht="15.75" hidden="1" customHeight="1" outlineLevel="1" x14ac:dyDescent="0.25">
      <c r="A389" s="118"/>
      <c r="B389" s="53"/>
      <c r="C389" s="34" t="s">
        <v>1</v>
      </c>
      <c r="D389" s="18">
        <f t="shared" si="432"/>
        <v>0</v>
      </c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18" t="e">
        <f t="shared" si="395"/>
        <v>#REF!</v>
      </c>
      <c r="Q389" s="23"/>
      <c r="R389" s="23"/>
      <c r="S389" s="23"/>
      <c r="T389" s="23"/>
      <c r="U389" s="23"/>
      <c r="V389" s="23"/>
      <c r="W389" s="23">
        <f t="shared" si="402"/>
        <v>0</v>
      </c>
      <c r="X389" s="23">
        <f t="shared" si="403"/>
        <v>0</v>
      </c>
      <c r="Y389" s="23">
        <f t="shared" si="404"/>
        <v>0</v>
      </c>
      <c r="Z389" s="23" t="e">
        <f>#REF!-N389</f>
        <v>#REF!</v>
      </c>
      <c r="AA389" s="23" t="e">
        <f>#REF!-O389</f>
        <v>#REF!</v>
      </c>
      <c r="AB389" s="18">
        <f>SUM(AC389:AK389)</f>
        <v>0</v>
      </c>
      <c r="AC389" s="23"/>
      <c r="AD389" s="23"/>
      <c r="AE389" s="23"/>
      <c r="AF389" s="23"/>
      <c r="AG389" s="23"/>
      <c r="AH389" s="23"/>
      <c r="AI389" s="23"/>
      <c r="AJ389" s="23"/>
      <c r="AK389" s="141"/>
    </row>
    <row r="390" spans="1:37" s="24" customFormat="1" ht="15.75" hidden="1" customHeight="1" outlineLevel="1" x14ac:dyDescent="0.25">
      <c r="A390" s="118"/>
      <c r="B390" s="53"/>
      <c r="C390" s="34" t="s">
        <v>2</v>
      </c>
      <c r="D390" s="18">
        <f t="shared" si="432"/>
        <v>0</v>
      </c>
      <c r="E390" s="23">
        <v>0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18" t="e">
        <f t="shared" si="395"/>
        <v>#REF!</v>
      </c>
      <c r="Q390" s="23">
        <f t="shared" si="405"/>
        <v>0</v>
      </c>
      <c r="R390" s="23">
        <f t="shared" si="406"/>
        <v>0</v>
      </c>
      <c r="S390" s="23">
        <f t="shared" si="407"/>
        <v>0</v>
      </c>
      <c r="T390" s="23">
        <f t="shared" si="408"/>
        <v>0</v>
      </c>
      <c r="U390" s="23">
        <f t="shared" si="409"/>
        <v>0</v>
      </c>
      <c r="V390" s="23">
        <f t="shared" si="410"/>
        <v>0</v>
      </c>
      <c r="W390" s="23">
        <f t="shared" si="402"/>
        <v>0</v>
      </c>
      <c r="X390" s="23">
        <f t="shared" si="403"/>
        <v>0</v>
      </c>
      <c r="Y390" s="23">
        <f t="shared" si="404"/>
        <v>0</v>
      </c>
      <c r="Z390" s="23" t="e">
        <f>#REF!-N390</f>
        <v>#REF!</v>
      </c>
      <c r="AA390" s="23" t="e">
        <f>#REF!-O390</f>
        <v>#REF!</v>
      </c>
      <c r="AB390" s="18">
        <f>SUM(AC390:AK390)</f>
        <v>0</v>
      </c>
      <c r="AC390" s="23">
        <v>0</v>
      </c>
      <c r="AD390" s="23">
        <v>0</v>
      </c>
      <c r="AE390" s="23">
        <v>0</v>
      </c>
      <c r="AF390" s="23">
        <v>0</v>
      </c>
      <c r="AG390" s="23">
        <v>0</v>
      </c>
      <c r="AH390" s="23">
        <v>0</v>
      </c>
      <c r="AI390" s="23">
        <v>0</v>
      </c>
      <c r="AJ390" s="23">
        <v>0</v>
      </c>
      <c r="AK390" s="141">
        <v>0</v>
      </c>
    </row>
    <row r="391" spans="1:37" s="24" customFormat="1" ht="15.75" hidden="1" customHeight="1" outlineLevel="1" x14ac:dyDescent="0.25">
      <c r="A391" s="118"/>
      <c r="B391" s="53"/>
      <c r="C391" s="34" t="s">
        <v>3</v>
      </c>
      <c r="D391" s="18">
        <f t="shared" si="432"/>
        <v>0</v>
      </c>
      <c r="E391" s="23">
        <v>0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18" t="e">
        <f t="shared" si="395"/>
        <v>#REF!</v>
      </c>
      <c r="Q391" s="23">
        <f t="shared" si="405"/>
        <v>0</v>
      </c>
      <c r="R391" s="23">
        <f t="shared" si="406"/>
        <v>0</v>
      </c>
      <c r="S391" s="23">
        <f t="shared" si="407"/>
        <v>0</v>
      </c>
      <c r="T391" s="23">
        <f t="shared" si="408"/>
        <v>0</v>
      </c>
      <c r="U391" s="23">
        <f t="shared" si="409"/>
        <v>0</v>
      </c>
      <c r="V391" s="23">
        <f t="shared" si="410"/>
        <v>0</v>
      </c>
      <c r="W391" s="23">
        <f t="shared" si="402"/>
        <v>0</v>
      </c>
      <c r="X391" s="23">
        <f t="shared" si="403"/>
        <v>0</v>
      </c>
      <c r="Y391" s="23">
        <f t="shared" si="404"/>
        <v>0</v>
      </c>
      <c r="Z391" s="23" t="e">
        <f>#REF!-N391</f>
        <v>#REF!</v>
      </c>
      <c r="AA391" s="23" t="e">
        <f>#REF!-O391</f>
        <v>#REF!</v>
      </c>
      <c r="AB391" s="18">
        <f>SUM(AC391:AK391)</f>
        <v>0</v>
      </c>
      <c r="AC391" s="23">
        <v>0</v>
      </c>
      <c r="AD391" s="23">
        <v>0</v>
      </c>
      <c r="AE391" s="23">
        <v>0</v>
      </c>
      <c r="AF391" s="23">
        <v>0</v>
      </c>
      <c r="AG391" s="23">
        <v>0</v>
      </c>
      <c r="AH391" s="23">
        <v>0</v>
      </c>
      <c r="AI391" s="23">
        <v>0</v>
      </c>
      <c r="AJ391" s="23">
        <v>0</v>
      </c>
      <c r="AK391" s="141">
        <v>0</v>
      </c>
    </row>
    <row r="392" spans="1:37" s="24" customFormat="1" ht="15.75" hidden="1" customHeight="1" outlineLevel="1" x14ac:dyDescent="0.25">
      <c r="A392" s="118"/>
      <c r="B392" s="53"/>
      <c r="C392" s="34" t="s">
        <v>4</v>
      </c>
      <c r="D392" s="18">
        <f t="shared" si="432"/>
        <v>0</v>
      </c>
      <c r="E392" s="23">
        <v>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0</v>
      </c>
      <c r="P392" s="18" t="e">
        <f t="shared" ref="P392" si="442">SUM(Q392:AA392)</f>
        <v>#REF!</v>
      </c>
      <c r="Q392" s="23">
        <f t="shared" si="405"/>
        <v>0</v>
      </c>
      <c r="R392" s="23">
        <f t="shared" si="406"/>
        <v>0</v>
      </c>
      <c r="S392" s="23">
        <f t="shared" si="407"/>
        <v>0</v>
      </c>
      <c r="T392" s="23">
        <f t="shared" si="408"/>
        <v>0</v>
      </c>
      <c r="U392" s="23">
        <f t="shared" si="409"/>
        <v>0</v>
      </c>
      <c r="V392" s="23">
        <f t="shared" si="410"/>
        <v>0</v>
      </c>
      <c r="W392" s="23">
        <f t="shared" si="402"/>
        <v>0</v>
      </c>
      <c r="X392" s="23">
        <f t="shared" si="403"/>
        <v>0</v>
      </c>
      <c r="Y392" s="23">
        <f t="shared" si="404"/>
        <v>0</v>
      </c>
      <c r="Z392" s="23" t="e">
        <f>#REF!-N392</f>
        <v>#REF!</v>
      </c>
      <c r="AA392" s="23" t="e">
        <f>#REF!-O392</f>
        <v>#REF!</v>
      </c>
      <c r="AB392" s="18">
        <f>SUM(AC392:AK392)</f>
        <v>0</v>
      </c>
      <c r="AC392" s="23">
        <v>0</v>
      </c>
      <c r="AD392" s="23">
        <v>0</v>
      </c>
      <c r="AE392" s="23">
        <v>0</v>
      </c>
      <c r="AF392" s="23">
        <v>0</v>
      </c>
      <c r="AG392" s="23">
        <v>0</v>
      </c>
      <c r="AH392" s="23">
        <v>0</v>
      </c>
      <c r="AI392" s="23">
        <v>0</v>
      </c>
      <c r="AJ392" s="23">
        <v>0</v>
      </c>
      <c r="AK392" s="141">
        <v>0</v>
      </c>
    </row>
    <row r="393" spans="1:37" s="24" customFormat="1" ht="15.75" hidden="1" customHeight="1" outlineLevel="1" x14ac:dyDescent="0.25">
      <c r="A393" s="118"/>
      <c r="B393" s="53"/>
      <c r="C393" s="35" t="s">
        <v>85</v>
      </c>
      <c r="D393" s="18">
        <f t="shared" si="432"/>
        <v>0</v>
      </c>
      <c r="E393" s="23">
        <v>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18" t="e">
        <f t="shared" ref="P393:P423" si="443">SUM(Q393:AA393)</f>
        <v>#REF!</v>
      </c>
      <c r="Q393" s="23">
        <f t="shared" ref="Q393:V393" si="444">AC393-E393</f>
        <v>0</v>
      </c>
      <c r="R393" s="23">
        <f t="shared" si="444"/>
        <v>0</v>
      </c>
      <c r="S393" s="23">
        <f t="shared" si="444"/>
        <v>0</v>
      </c>
      <c r="T393" s="23">
        <f t="shared" si="444"/>
        <v>0</v>
      </c>
      <c r="U393" s="23">
        <f t="shared" si="444"/>
        <v>0</v>
      </c>
      <c r="V393" s="23">
        <f t="shared" si="444"/>
        <v>0</v>
      </c>
      <c r="W393" s="23">
        <f t="shared" ref="W393" si="445">AI393-K393</f>
        <v>0</v>
      </c>
      <c r="X393" s="23">
        <f t="shared" ref="X393" si="446">AJ393-L393</f>
        <v>0</v>
      </c>
      <c r="Y393" s="23">
        <f t="shared" ref="Y393" si="447">AK393-M393</f>
        <v>0</v>
      </c>
      <c r="Z393" s="23" t="e">
        <f>#REF!-N393</f>
        <v>#REF!</v>
      </c>
      <c r="AA393" s="23" t="e">
        <f>#REF!-O393</f>
        <v>#REF!</v>
      </c>
      <c r="AB393" s="18">
        <f>SUM(AC393:AK393)</f>
        <v>0</v>
      </c>
      <c r="AC393" s="23">
        <v>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  <c r="AJ393" s="23">
        <v>0</v>
      </c>
      <c r="AK393" s="141">
        <v>0</v>
      </c>
    </row>
    <row r="394" spans="1:37" s="24" customFormat="1" ht="15.75" hidden="1" outlineLevel="1" x14ac:dyDescent="0.25">
      <c r="A394" s="108" t="s">
        <v>66</v>
      </c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109"/>
    </row>
    <row r="395" spans="1:37" s="24" customFormat="1" ht="15.75" hidden="1" customHeight="1" outlineLevel="1" x14ac:dyDescent="0.25">
      <c r="A395" s="113" t="s">
        <v>109</v>
      </c>
      <c r="B395" s="54" t="s">
        <v>111</v>
      </c>
      <c r="C395" s="47" t="s">
        <v>0</v>
      </c>
      <c r="D395" s="18">
        <f t="shared" si="432"/>
        <v>83963.5</v>
      </c>
      <c r="E395" s="23">
        <f t="shared" ref="E395:O395" si="448">SUM(E397:E400)</f>
        <v>71845</v>
      </c>
      <c r="F395" s="23">
        <f t="shared" si="448"/>
        <v>12118.5</v>
      </c>
      <c r="G395" s="23">
        <f t="shared" si="448"/>
        <v>0</v>
      </c>
      <c r="H395" s="23">
        <f t="shared" si="448"/>
        <v>0</v>
      </c>
      <c r="I395" s="23">
        <f t="shared" si="448"/>
        <v>0</v>
      </c>
      <c r="J395" s="23">
        <f t="shared" si="448"/>
        <v>0</v>
      </c>
      <c r="K395" s="23">
        <f t="shared" si="448"/>
        <v>0</v>
      </c>
      <c r="L395" s="23">
        <f t="shared" si="448"/>
        <v>0</v>
      </c>
      <c r="M395" s="23">
        <f t="shared" si="448"/>
        <v>0</v>
      </c>
      <c r="N395" s="23">
        <f t="shared" si="448"/>
        <v>0</v>
      </c>
      <c r="O395" s="23">
        <f t="shared" si="448"/>
        <v>0</v>
      </c>
      <c r="P395" s="18" t="e">
        <f t="shared" si="443"/>
        <v>#REF!</v>
      </c>
      <c r="Q395" s="23">
        <f t="shared" ref="Q395:W395" si="449">AC395-E395</f>
        <v>0</v>
      </c>
      <c r="R395" s="23">
        <f t="shared" si="449"/>
        <v>0</v>
      </c>
      <c r="S395" s="23">
        <f t="shared" si="449"/>
        <v>0</v>
      </c>
      <c r="T395" s="23">
        <f t="shared" si="449"/>
        <v>0</v>
      </c>
      <c r="U395" s="23">
        <f t="shared" si="449"/>
        <v>0</v>
      </c>
      <c r="V395" s="23">
        <f t="shared" si="449"/>
        <v>0</v>
      </c>
      <c r="W395" s="23">
        <f t="shared" si="449"/>
        <v>0</v>
      </c>
      <c r="X395" s="23">
        <f t="shared" ref="X395" si="450">AJ395-L395</f>
        <v>0</v>
      </c>
      <c r="Y395" s="23">
        <f t="shared" ref="Y395" si="451">AK395-M395</f>
        <v>0</v>
      </c>
      <c r="Z395" s="23" t="e">
        <f>#REF!-N395</f>
        <v>#REF!</v>
      </c>
      <c r="AA395" s="23" t="e">
        <f>#REF!-O395</f>
        <v>#REF!</v>
      </c>
      <c r="AB395" s="18">
        <f>SUM(AC395:AK395)</f>
        <v>83963.5</v>
      </c>
      <c r="AC395" s="23">
        <f t="shared" ref="AC395:AI395" si="452">SUM(AC397:AC400)</f>
        <v>71845</v>
      </c>
      <c r="AD395" s="23">
        <f t="shared" si="452"/>
        <v>12118.5</v>
      </c>
      <c r="AE395" s="23">
        <f t="shared" si="452"/>
        <v>0</v>
      </c>
      <c r="AF395" s="23">
        <f t="shared" si="452"/>
        <v>0</v>
      </c>
      <c r="AG395" s="23">
        <f t="shared" si="452"/>
        <v>0</v>
      </c>
      <c r="AH395" s="23">
        <f t="shared" si="452"/>
        <v>0</v>
      </c>
      <c r="AI395" s="23">
        <f t="shared" si="452"/>
        <v>0</v>
      </c>
      <c r="AJ395" s="23">
        <f t="shared" ref="AJ395:AK395" si="453">SUM(AJ397:AJ400)</f>
        <v>0</v>
      </c>
      <c r="AK395" s="141">
        <f t="shared" si="453"/>
        <v>0</v>
      </c>
    </row>
    <row r="396" spans="1:37" s="24" customFormat="1" ht="15.75" hidden="1" customHeight="1" outlineLevel="1" x14ac:dyDescent="0.25">
      <c r="A396" s="113"/>
      <c r="B396" s="54"/>
      <c r="C396" s="47" t="s">
        <v>1</v>
      </c>
      <c r="D396" s="18">
        <f t="shared" si="432"/>
        <v>0</v>
      </c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18" t="e">
        <f t="shared" si="443"/>
        <v>#REF!</v>
      </c>
      <c r="Q396" s="23"/>
      <c r="R396" s="23"/>
      <c r="S396" s="23"/>
      <c r="T396" s="23"/>
      <c r="U396" s="23"/>
      <c r="V396" s="23"/>
      <c r="W396" s="23">
        <f t="shared" ref="W396:W424" si="454">AI396-K396</f>
        <v>0</v>
      </c>
      <c r="X396" s="23">
        <f t="shared" ref="X396:X424" si="455">AJ396-L396</f>
        <v>0</v>
      </c>
      <c r="Y396" s="23">
        <f t="shared" ref="Y396:Y424" si="456">AK396-M396</f>
        <v>0</v>
      </c>
      <c r="Z396" s="23" t="e">
        <f>#REF!-N396</f>
        <v>#REF!</v>
      </c>
      <c r="AA396" s="23" t="e">
        <f>#REF!-O396</f>
        <v>#REF!</v>
      </c>
      <c r="AB396" s="18">
        <f>SUM(AC396:AK396)</f>
        <v>0</v>
      </c>
      <c r="AC396" s="23"/>
      <c r="AD396" s="23"/>
      <c r="AE396" s="23"/>
      <c r="AF396" s="23"/>
      <c r="AG396" s="23"/>
      <c r="AH396" s="23"/>
      <c r="AI396" s="23"/>
      <c r="AJ396" s="23"/>
      <c r="AK396" s="141"/>
    </row>
    <row r="397" spans="1:37" s="24" customFormat="1" ht="15.75" hidden="1" customHeight="1" outlineLevel="1" x14ac:dyDescent="0.25">
      <c r="A397" s="113"/>
      <c r="B397" s="54"/>
      <c r="C397" s="47" t="s">
        <v>2</v>
      </c>
      <c r="D397" s="18">
        <f t="shared" si="432"/>
        <v>42810</v>
      </c>
      <c r="E397" s="23">
        <v>30691.5</v>
      </c>
      <c r="F397" s="23">
        <v>12118.5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18" t="e">
        <f t="shared" si="443"/>
        <v>#REF!</v>
      </c>
      <c r="Q397" s="23">
        <f t="shared" ref="Q397:Q424" si="457">AC397-E397</f>
        <v>0</v>
      </c>
      <c r="R397" s="23">
        <f t="shared" ref="R397:R424" si="458">AD397-F397</f>
        <v>0</v>
      </c>
      <c r="S397" s="23">
        <f t="shared" ref="S397:S424" si="459">AE397-G397</f>
        <v>0</v>
      </c>
      <c r="T397" s="23">
        <f t="shared" ref="T397:T424" si="460">AF397-H397</f>
        <v>0</v>
      </c>
      <c r="U397" s="23">
        <f t="shared" ref="U397:U424" si="461">AG397-I397</f>
        <v>0</v>
      </c>
      <c r="V397" s="23">
        <f t="shared" ref="V397:V424" si="462">AH397-J397</f>
        <v>0</v>
      </c>
      <c r="W397" s="23">
        <f t="shared" si="454"/>
        <v>0</v>
      </c>
      <c r="X397" s="23">
        <f t="shared" si="455"/>
        <v>0</v>
      </c>
      <c r="Y397" s="23">
        <f t="shared" si="456"/>
        <v>0</v>
      </c>
      <c r="Z397" s="23" t="e">
        <f>#REF!-N397</f>
        <v>#REF!</v>
      </c>
      <c r="AA397" s="23" t="e">
        <f>#REF!-O397</f>
        <v>#REF!</v>
      </c>
      <c r="AB397" s="18">
        <f>SUM(AC397:AK397)</f>
        <v>42810</v>
      </c>
      <c r="AC397" s="23">
        <v>30691.5</v>
      </c>
      <c r="AD397" s="23">
        <v>12118.5</v>
      </c>
      <c r="AE397" s="23">
        <v>0</v>
      </c>
      <c r="AF397" s="23">
        <v>0</v>
      </c>
      <c r="AG397" s="23">
        <v>0</v>
      </c>
      <c r="AH397" s="23">
        <v>0</v>
      </c>
      <c r="AI397" s="23">
        <v>0</v>
      </c>
      <c r="AJ397" s="23">
        <v>0</v>
      </c>
      <c r="AK397" s="141">
        <v>0</v>
      </c>
    </row>
    <row r="398" spans="1:37" s="24" customFormat="1" ht="15.75" hidden="1" customHeight="1" outlineLevel="1" x14ac:dyDescent="0.25">
      <c r="A398" s="113"/>
      <c r="B398" s="54"/>
      <c r="C398" s="47" t="s">
        <v>3</v>
      </c>
      <c r="D398" s="18">
        <f t="shared" si="432"/>
        <v>41153.5</v>
      </c>
      <c r="E398" s="23">
        <v>41153.5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0</v>
      </c>
      <c r="P398" s="18" t="e">
        <f t="shared" si="443"/>
        <v>#REF!</v>
      </c>
      <c r="Q398" s="23">
        <f t="shared" si="457"/>
        <v>0</v>
      </c>
      <c r="R398" s="23">
        <f t="shared" si="458"/>
        <v>0</v>
      </c>
      <c r="S398" s="23">
        <f t="shared" si="459"/>
        <v>0</v>
      </c>
      <c r="T398" s="23">
        <f t="shared" si="460"/>
        <v>0</v>
      </c>
      <c r="U398" s="23">
        <f t="shared" si="461"/>
        <v>0</v>
      </c>
      <c r="V398" s="23">
        <f t="shared" si="462"/>
        <v>0</v>
      </c>
      <c r="W398" s="23">
        <f t="shared" si="454"/>
        <v>0</v>
      </c>
      <c r="X398" s="23">
        <f t="shared" si="455"/>
        <v>0</v>
      </c>
      <c r="Y398" s="23">
        <f t="shared" si="456"/>
        <v>0</v>
      </c>
      <c r="Z398" s="23" t="e">
        <f>#REF!-N398</f>
        <v>#REF!</v>
      </c>
      <c r="AA398" s="23" t="e">
        <f>#REF!-O398</f>
        <v>#REF!</v>
      </c>
      <c r="AB398" s="18">
        <f>SUM(AC398:AK398)</f>
        <v>41153.5</v>
      </c>
      <c r="AC398" s="23">
        <v>41153.5</v>
      </c>
      <c r="AD398" s="23">
        <v>0</v>
      </c>
      <c r="AE398" s="23">
        <v>0</v>
      </c>
      <c r="AF398" s="23">
        <v>0</v>
      </c>
      <c r="AG398" s="23">
        <v>0</v>
      </c>
      <c r="AH398" s="23">
        <v>0</v>
      </c>
      <c r="AI398" s="23">
        <v>0</v>
      </c>
      <c r="AJ398" s="23">
        <v>0</v>
      </c>
      <c r="AK398" s="141">
        <v>0</v>
      </c>
    </row>
    <row r="399" spans="1:37" s="24" customFormat="1" ht="15.75" hidden="1" customHeight="1" outlineLevel="1" x14ac:dyDescent="0.25">
      <c r="A399" s="113"/>
      <c r="B399" s="54"/>
      <c r="C399" s="47" t="s">
        <v>4</v>
      </c>
      <c r="D399" s="18">
        <f t="shared" si="432"/>
        <v>0</v>
      </c>
      <c r="E399" s="23">
        <v>0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0</v>
      </c>
      <c r="P399" s="18" t="e">
        <f t="shared" si="443"/>
        <v>#REF!</v>
      </c>
      <c r="Q399" s="23">
        <f t="shared" si="457"/>
        <v>0</v>
      </c>
      <c r="R399" s="23">
        <f t="shared" si="458"/>
        <v>0</v>
      </c>
      <c r="S399" s="23">
        <f t="shared" si="459"/>
        <v>0</v>
      </c>
      <c r="T399" s="23">
        <f t="shared" si="460"/>
        <v>0</v>
      </c>
      <c r="U399" s="23">
        <f t="shared" si="461"/>
        <v>0</v>
      </c>
      <c r="V399" s="23">
        <f t="shared" si="462"/>
        <v>0</v>
      </c>
      <c r="W399" s="23">
        <f t="shared" si="454"/>
        <v>0</v>
      </c>
      <c r="X399" s="23">
        <f t="shared" si="455"/>
        <v>0</v>
      </c>
      <c r="Y399" s="23">
        <f t="shared" si="456"/>
        <v>0</v>
      </c>
      <c r="Z399" s="23" t="e">
        <f>#REF!-N399</f>
        <v>#REF!</v>
      </c>
      <c r="AA399" s="23" t="e">
        <f>#REF!-O399</f>
        <v>#REF!</v>
      </c>
      <c r="AB399" s="18">
        <f>SUM(AC399:AK399)</f>
        <v>0</v>
      </c>
      <c r="AC399" s="23">
        <v>0</v>
      </c>
      <c r="AD399" s="23">
        <v>0</v>
      </c>
      <c r="AE399" s="23">
        <v>0</v>
      </c>
      <c r="AF399" s="23">
        <v>0</v>
      </c>
      <c r="AG399" s="23">
        <v>0</v>
      </c>
      <c r="AH399" s="23">
        <v>0</v>
      </c>
      <c r="AI399" s="23">
        <v>0</v>
      </c>
      <c r="AJ399" s="23">
        <v>0</v>
      </c>
      <c r="AK399" s="141">
        <v>0</v>
      </c>
    </row>
    <row r="400" spans="1:37" s="24" customFormat="1" ht="15.75" hidden="1" customHeight="1" outlineLevel="1" x14ac:dyDescent="0.25">
      <c r="A400" s="113"/>
      <c r="B400" s="54"/>
      <c r="C400" s="47" t="s">
        <v>5</v>
      </c>
      <c r="D400" s="18">
        <f t="shared" si="432"/>
        <v>0</v>
      </c>
      <c r="E400" s="23">
        <v>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18" t="e">
        <f t="shared" si="443"/>
        <v>#REF!</v>
      </c>
      <c r="Q400" s="23">
        <f t="shared" si="457"/>
        <v>0</v>
      </c>
      <c r="R400" s="23">
        <f t="shared" si="458"/>
        <v>0</v>
      </c>
      <c r="S400" s="23">
        <f t="shared" si="459"/>
        <v>0</v>
      </c>
      <c r="T400" s="23">
        <f t="shared" si="460"/>
        <v>0</v>
      </c>
      <c r="U400" s="23">
        <f t="shared" si="461"/>
        <v>0</v>
      </c>
      <c r="V400" s="23">
        <f t="shared" si="462"/>
        <v>0</v>
      </c>
      <c r="W400" s="23">
        <f t="shared" si="454"/>
        <v>0</v>
      </c>
      <c r="X400" s="23">
        <f t="shared" si="455"/>
        <v>0</v>
      </c>
      <c r="Y400" s="23">
        <f t="shared" si="456"/>
        <v>0</v>
      </c>
      <c r="Z400" s="23" t="e">
        <f>#REF!-N400</f>
        <v>#REF!</v>
      </c>
      <c r="AA400" s="23" t="e">
        <f>#REF!-O400</f>
        <v>#REF!</v>
      </c>
      <c r="AB400" s="18">
        <f>SUM(AC400:AK400)</f>
        <v>0</v>
      </c>
      <c r="AC400" s="23">
        <v>0</v>
      </c>
      <c r="AD400" s="23">
        <v>0</v>
      </c>
      <c r="AE400" s="23">
        <v>0</v>
      </c>
      <c r="AF400" s="23">
        <v>0</v>
      </c>
      <c r="AG400" s="23">
        <v>0</v>
      </c>
      <c r="AH400" s="23">
        <v>0</v>
      </c>
      <c r="AI400" s="23">
        <v>0</v>
      </c>
      <c r="AJ400" s="23">
        <v>0</v>
      </c>
      <c r="AK400" s="141">
        <v>0</v>
      </c>
    </row>
    <row r="401" spans="1:37" s="24" customFormat="1" ht="15.75" hidden="1" customHeight="1" outlineLevel="1" x14ac:dyDescent="0.25">
      <c r="A401" s="113" t="s">
        <v>129</v>
      </c>
      <c r="B401" s="54" t="s">
        <v>111</v>
      </c>
      <c r="C401" s="47" t="s">
        <v>0</v>
      </c>
      <c r="D401" s="18">
        <f t="shared" si="432"/>
        <v>238967</v>
      </c>
      <c r="E401" s="23">
        <f t="shared" ref="E401:O401" si="463">SUM(E403:E406)</f>
        <v>0</v>
      </c>
      <c r="F401" s="23">
        <f t="shared" si="463"/>
        <v>2906</v>
      </c>
      <c r="G401" s="23">
        <f t="shared" si="463"/>
        <v>145134.1</v>
      </c>
      <c r="H401" s="23">
        <f t="shared" si="463"/>
        <v>90926.9</v>
      </c>
      <c r="I401" s="23">
        <f t="shared" si="463"/>
        <v>0</v>
      </c>
      <c r="J401" s="23">
        <f t="shared" si="463"/>
        <v>0</v>
      </c>
      <c r="K401" s="23">
        <f t="shared" si="463"/>
        <v>0</v>
      </c>
      <c r="L401" s="23">
        <f t="shared" si="463"/>
        <v>0</v>
      </c>
      <c r="M401" s="23">
        <f t="shared" si="463"/>
        <v>0</v>
      </c>
      <c r="N401" s="23">
        <f t="shared" si="463"/>
        <v>0</v>
      </c>
      <c r="O401" s="23">
        <f t="shared" si="463"/>
        <v>0</v>
      </c>
      <c r="P401" s="18" t="e">
        <f t="shared" si="443"/>
        <v>#REF!</v>
      </c>
      <c r="Q401" s="23">
        <f t="shared" si="457"/>
        <v>0</v>
      </c>
      <c r="R401" s="23">
        <f t="shared" si="458"/>
        <v>0</v>
      </c>
      <c r="S401" s="23">
        <f t="shared" si="459"/>
        <v>0</v>
      </c>
      <c r="T401" s="23">
        <f t="shared" si="460"/>
        <v>0</v>
      </c>
      <c r="U401" s="23">
        <f t="shared" si="461"/>
        <v>0</v>
      </c>
      <c r="V401" s="23">
        <f t="shared" si="462"/>
        <v>0</v>
      </c>
      <c r="W401" s="23">
        <f t="shared" si="454"/>
        <v>0</v>
      </c>
      <c r="X401" s="23">
        <f t="shared" si="455"/>
        <v>0</v>
      </c>
      <c r="Y401" s="23">
        <f t="shared" si="456"/>
        <v>0</v>
      </c>
      <c r="Z401" s="23" t="e">
        <f>#REF!-N401</f>
        <v>#REF!</v>
      </c>
      <c r="AA401" s="23" t="e">
        <f>#REF!-O401</f>
        <v>#REF!</v>
      </c>
      <c r="AB401" s="18">
        <f>SUM(AC401:AK401)</f>
        <v>238967</v>
      </c>
      <c r="AC401" s="23">
        <f t="shared" ref="AC401:AI401" si="464">SUM(AC403:AC406)</f>
        <v>0</v>
      </c>
      <c r="AD401" s="23">
        <f t="shared" si="464"/>
        <v>2906</v>
      </c>
      <c r="AE401" s="23">
        <f t="shared" si="464"/>
        <v>145134.1</v>
      </c>
      <c r="AF401" s="23">
        <f t="shared" si="464"/>
        <v>90926.9</v>
      </c>
      <c r="AG401" s="23">
        <f t="shared" si="464"/>
        <v>0</v>
      </c>
      <c r="AH401" s="23">
        <f t="shared" si="464"/>
        <v>0</v>
      </c>
      <c r="AI401" s="23">
        <f t="shared" si="464"/>
        <v>0</v>
      </c>
      <c r="AJ401" s="23">
        <f t="shared" ref="AJ401:AK401" si="465">SUM(AJ403:AJ406)</f>
        <v>0</v>
      </c>
      <c r="AK401" s="141">
        <f t="shared" si="465"/>
        <v>0</v>
      </c>
    </row>
    <row r="402" spans="1:37" s="24" customFormat="1" ht="15.75" hidden="1" customHeight="1" outlineLevel="1" x14ac:dyDescent="0.25">
      <c r="A402" s="113"/>
      <c r="B402" s="54"/>
      <c r="C402" s="47" t="s">
        <v>1</v>
      </c>
      <c r="D402" s="18">
        <f t="shared" si="432"/>
        <v>0</v>
      </c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18" t="e">
        <f t="shared" si="443"/>
        <v>#REF!</v>
      </c>
      <c r="Q402" s="23"/>
      <c r="R402" s="23"/>
      <c r="S402" s="23"/>
      <c r="T402" s="23"/>
      <c r="U402" s="23"/>
      <c r="V402" s="23"/>
      <c r="W402" s="23">
        <f t="shared" si="454"/>
        <v>0</v>
      </c>
      <c r="X402" s="23">
        <f t="shared" si="455"/>
        <v>0</v>
      </c>
      <c r="Y402" s="23">
        <f t="shared" si="456"/>
        <v>0</v>
      </c>
      <c r="Z402" s="23" t="e">
        <f>#REF!-N402</f>
        <v>#REF!</v>
      </c>
      <c r="AA402" s="23" t="e">
        <f>#REF!-O402</f>
        <v>#REF!</v>
      </c>
      <c r="AB402" s="18">
        <f>SUM(AC402:AK402)</f>
        <v>0</v>
      </c>
      <c r="AC402" s="23"/>
      <c r="AD402" s="23"/>
      <c r="AE402" s="23"/>
      <c r="AF402" s="23"/>
      <c r="AG402" s="23"/>
      <c r="AH402" s="23"/>
      <c r="AI402" s="23"/>
      <c r="AJ402" s="23"/>
      <c r="AK402" s="141"/>
    </row>
    <row r="403" spans="1:37" s="24" customFormat="1" ht="15.75" hidden="1" customHeight="1" outlineLevel="1" x14ac:dyDescent="0.25">
      <c r="A403" s="113"/>
      <c r="B403" s="54"/>
      <c r="C403" s="47" t="s">
        <v>2</v>
      </c>
      <c r="D403" s="18">
        <f t="shared" si="432"/>
        <v>0</v>
      </c>
      <c r="E403" s="23">
        <v>0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18" t="e">
        <f t="shared" si="443"/>
        <v>#REF!</v>
      </c>
      <c r="Q403" s="23">
        <f t="shared" si="457"/>
        <v>0</v>
      </c>
      <c r="R403" s="23">
        <f t="shared" si="458"/>
        <v>0</v>
      </c>
      <c r="S403" s="23">
        <f t="shared" si="459"/>
        <v>0</v>
      </c>
      <c r="T403" s="23">
        <f t="shared" si="460"/>
        <v>0</v>
      </c>
      <c r="U403" s="23">
        <f t="shared" si="461"/>
        <v>0</v>
      </c>
      <c r="V403" s="23">
        <f t="shared" si="462"/>
        <v>0</v>
      </c>
      <c r="W403" s="23">
        <f t="shared" si="454"/>
        <v>0</v>
      </c>
      <c r="X403" s="23">
        <f t="shared" si="455"/>
        <v>0</v>
      </c>
      <c r="Y403" s="23">
        <f t="shared" si="456"/>
        <v>0</v>
      </c>
      <c r="Z403" s="23" t="e">
        <f>#REF!-N403</f>
        <v>#REF!</v>
      </c>
      <c r="AA403" s="23" t="e">
        <f>#REF!-O403</f>
        <v>#REF!</v>
      </c>
      <c r="AB403" s="18">
        <f>SUM(AC403:AK403)</f>
        <v>0</v>
      </c>
      <c r="AC403" s="23">
        <v>0</v>
      </c>
      <c r="AD403" s="23">
        <v>0</v>
      </c>
      <c r="AE403" s="23">
        <v>0</v>
      </c>
      <c r="AF403" s="23">
        <v>0</v>
      </c>
      <c r="AG403" s="23">
        <v>0</v>
      </c>
      <c r="AH403" s="23">
        <v>0</v>
      </c>
      <c r="AI403" s="23">
        <v>0</v>
      </c>
      <c r="AJ403" s="23">
        <v>0</v>
      </c>
      <c r="AK403" s="141">
        <v>0</v>
      </c>
    </row>
    <row r="404" spans="1:37" s="24" customFormat="1" ht="15.75" hidden="1" customHeight="1" outlineLevel="1" x14ac:dyDescent="0.25">
      <c r="A404" s="113"/>
      <c r="B404" s="54"/>
      <c r="C404" s="47" t="s">
        <v>3</v>
      </c>
      <c r="D404" s="18">
        <f t="shared" si="432"/>
        <v>238967</v>
      </c>
      <c r="E404" s="23">
        <v>0</v>
      </c>
      <c r="F404" s="23">
        <v>2906</v>
      </c>
      <c r="G404" s="23">
        <f>143356.9+1777.2</f>
        <v>145134.1</v>
      </c>
      <c r="H404" s="23">
        <v>90926.9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0</v>
      </c>
      <c r="P404" s="18" t="e">
        <f t="shared" si="443"/>
        <v>#REF!</v>
      </c>
      <c r="Q404" s="23">
        <f t="shared" si="457"/>
        <v>0</v>
      </c>
      <c r="R404" s="23">
        <f t="shared" si="458"/>
        <v>0</v>
      </c>
      <c r="S404" s="23">
        <f t="shared" si="459"/>
        <v>0</v>
      </c>
      <c r="T404" s="23">
        <f t="shared" si="460"/>
        <v>0</v>
      </c>
      <c r="U404" s="23">
        <f t="shared" si="461"/>
        <v>0</v>
      </c>
      <c r="V404" s="23">
        <f t="shared" si="462"/>
        <v>0</v>
      </c>
      <c r="W404" s="23">
        <f t="shared" si="454"/>
        <v>0</v>
      </c>
      <c r="X404" s="23">
        <f t="shared" si="455"/>
        <v>0</v>
      </c>
      <c r="Y404" s="23">
        <f t="shared" si="456"/>
        <v>0</v>
      </c>
      <c r="Z404" s="23" t="e">
        <f>#REF!-N404</f>
        <v>#REF!</v>
      </c>
      <c r="AA404" s="23" t="e">
        <f>#REF!-O404</f>
        <v>#REF!</v>
      </c>
      <c r="AB404" s="18">
        <f>SUM(AC404:AK404)</f>
        <v>238967</v>
      </c>
      <c r="AC404" s="23">
        <v>0</v>
      </c>
      <c r="AD404" s="23">
        <v>2906</v>
      </c>
      <c r="AE404" s="23">
        <f>143356.9+1777.2</f>
        <v>145134.1</v>
      </c>
      <c r="AF404" s="23">
        <v>90926.9</v>
      </c>
      <c r="AG404" s="23">
        <v>0</v>
      </c>
      <c r="AH404" s="23">
        <v>0</v>
      </c>
      <c r="AI404" s="23">
        <v>0</v>
      </c>
      <c r="AJ404" s="23">
        <v>0</v>
      </c>
      <c r="AK404" s="141">
        <v>0</v>
      </c>
    </row>
    <row r="405" spans="1:37" s="24" customFormat="1" ht="15.75" hidden="1" customHeight="1" outlineLevel="1" x14ac:dyDescent="0.25">
      <c r="A405" s="113"/>
      <c r="B405" s="54"/>
      <c r="C405" s="47" t="s">
        <v>4</v>
      </c>
      <c r="D405" s="18">
        <f t="shared" si="432"/>
        <v>0</v>
      </c>
      <c r="E405" s="23">
        <v>0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18" t="e">
        <f t="shared" si="443"/>
        <v>#REF!</v>
      </c>
      <c r="Q405" s="23">
        <f t="shared" si="457"/>
        <v>0</v>
      </c>
      <c r="R405" s="23">
        <f t="shared" si="458"/>
        <v>0</v>
      </c>
      <c r="S405" s="23">
        <f t="shared" si="459"/>
        <v>0</v>
      </c>
      <c r="T405" s="23">
        <f t="shared" si="460"/>
        <v>0</v>
      </c>
      <c r="U405" s="23">
        <f t="shared" si="461"/>
        <v>0</v>
      </c>
      <c r="V405" s="23">
        <f t="shared" si="462"/>
        <v>0</v>
      </c>
      <c r="W405" s="23">
        <f t="shared" si="454"/>
        <v>0</v>
      </c>
      <c r="X405" s="23">
        <f t="shared" si="455"/>
        <v>0</v>
      </c>
      <c r="Y405" s="23">
        <f t="shared" si="456"/>
        <v>0</v>
      </c>
      <c r="Z405" s="23" t="e">
        <f>#REF!-N405</f>
        <v>#REF!</v>
      </c>
      <c r="AA405" s="23" t="e">
        <f>#REF!-O405</f>
        <v>#REF!</v>
      </c>
      <c r="AB405" s="18">
        <f>SUM(AC405:AK405)</f>
        <v>0</v>
      </c>
      <c r="AC405" s="23">
        <v>0</v>
      </c>
      <c r="AD405" s="23">
        <v>0</v>
      </c>
      <c r="AE405" s="23">
        <v>0</v>
      </c>
      <c r="AF405" s="23">
        <v>0</v>
      </c>
      <c r="AG405" s="23">
        <v>0</v>
      </c>
      <c r="AH405" s="23">
        <v>0</v>
      </c>
      <c r="AI405" s="23">
        <v>0</v>
      </c>
      <c r="AJ405" s="23">
        <v>0</v>
      </c>
      <c r="AK405" s="141">
        <v>0</v>
      </c>
    </row>
    <row r="406" spans="1:37" s="24" customFormat="1" ht="15.75" hidden="1" customHeight="1" outlineLevel="1" x14ac:dyDescent="0.25">
      <c r="A406" s="113"/>
      <c r="B406" s="54"/>
      <c r="C406" s="47" t="s">
        <v>5</v>
      </c>
      <c r="D406" s="18">
        <f t="shared" si="432"/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18" t="e">
        <f t="shared" si="443"/>
        <v>#REF!</v>
      </c>
      <c r="Q406" s="23">
        <f t="shared" si="457"/>
        <v>0</v>
      </c>
      <c r="R406" s="23">
        <f t="shared" si="458"/>
        <v>0</v>
      </c>
      <c r="S406" s="23">
        <f t="shared" si="459"/>
        <v>0</v>
      </c>
      <c r="T406" s="23">
        <f t="shared" si="460"/>
        <v>0</v>
      </c>
      <c r="U406" s="23">
        <f t="shared" si="461"/>
        <v>0</v>
      </c>
      <c r="V406" s="23">
        <f t="shared" si="462"/>
        <v>0</v>
      </c>
      <c r="W406" s="23">
        <f t="shared" si="454"/>
        <v>0</v>
      </c>
      <c r="X406" s="23">
        <f t="shared" si="455"/>
        <v>0</v>
      </c>
      <c r="Y406" s="23">
        <f t="shared" si="456"/>
        <v>0</v>
      </c>
      <c r="Z406" s="23" t="e">
        <f>#REF!-N406</f>
        <v>#REF!</v>
      </c>
      <c r="AA406" s="23" t="e">
        <f>#REF!-O406</f>
        <v>#REF!</v>
      </c>
      <c r="AB406" s="18">
        <f>SUM(AC406:AK406)</f>
        <v>0</v>
      </c>
      <c r="AC406" s="23">
        <v>0</v>
      </c>
      <c r="AD406" s="23">
        <v>0</v>
      </c>
      <c r="AE406" s="23">
        <v>0</v>
      </c>
      <c r="AF406" s="23">
        <v>0</v>
      </c>
      <c r="AG406" s="23">
        <v>0</v>
      </c>
      <c r="AH406" s="23">
        <v>0</v>
      </c>
      <c r="AI406" s="23">
        <v>0</v>
      </c>
      <c r="AJ406" s="23">
        <v>0</v>
      </c>
      <c r="AK406" s="141">
        <v>0</v>
      </c>
    </row>
    <row r="407" spans="1:37" s="24" customFormat="1" ht="15.75" hidden="1" customHeight="1" outlineLevel="1" x14ac:dyDescent="0.25">
      <c r="A407" s="113" t="s">
        <v>130</v>
      </c>
      <c r="B407" s="54" t="s">
        <v>111</v>
      </c>
      <c r="C407" s="47" t="s">
        <v>0</v>
      </c>
      <c r="D407" s="18">
        <f t="shared" si="432"/>
        <v>32931.199999999997</v>
      </c>
      <c r="E407" s="23">
        <f t="shared" ref="E407:O407" si="466">SUM(E409:E412)</f>
        <v>0</v>
      </c>
      <c r="F407" s="23">
        <f t="shared" si="466"/>
        <v>49</v>
      </c>
      <c r="G407" s="23">
        <f t="shared" si="466"/>
        <v>32882.199999999997</v>
      </c>
      <c r="H407" s="23">
        <f t="shared" si="466"/>
        <v>0</v>
      </c>
      <c r="I407" s="23">
        <f t="shared" si="466"/>
        <v>0</v>
      </c>
      <c r="J407" s="23">
        <f t="shared" si="466"/>
        <v>0</v>
      </c>
      <c r="K407" s="23">
        <f t="shared" si="466"/>
        <v>0</v>
      </c>
      <c r="L407" s="23">
        <f t="shared" si="466"/>
        <v>0</v>
      </c>
      <c r="M407" s="23">
        <f t="shared" si="466"/>
        <v>0</v>
      </c>
      <c r="N407" s="23">
        <f t="shared" si="466"/>
        <v>0</v>
      </c>
      <c r="O407" s="23">
        <f t="shared" si="466"/>
        <v>0</v>
      </c>
      <c r="P407" s="18" t="e">
        <f t="shared" si="443"/>
        <v>#REF!</v>
      </c>
      <c r="Q407" s="23">
        <f t="shared" si="457"/>
        <v>0</v>
      </c>
      <c r="R407" s="23">
        <f t="shared" si="458"/>
        <v>0</v>
      </c>
      <c r="S407" s="23">
        <f t="shared" si="459"/>
        <v>0</v>
      </c>
      <c r="T407" s="23">
        <f t="shared" si="460"/>
        <v>0</v>
      </c>
      <c r="U407" s="23">
        <f t="shared" si="461"/>
        <v>0</v>
      </c>
      <c r="V407" s="23">
        <f t="shared" si="462"/>
        <v>0</v>
      </c>
      <c r="W407" s="23">
        <f t="shared" si="454"/>
        <v>0</v>
      </c>
      <c r="X407" s="23">
        <f t="shared" si="455"/>
        <v>0</v>
      </c>
      <c r="Y407" s="23">
        <f t="shared" si="456"/>
        <v>0</v>
      </c>
      <c r="Z407" s="23" t="e">
        <f>#REF!-N407</f>
        <v>#REF!</v>
      </c>
      <c r="AA407" s="23" t="e">
        <f>#REF!-O407</f>
        <v>#REF!</v>
      </c>
      <c r="AB407" s="18">
        <f>SUM(AC407:AK407)</f>
        <v>32931.199999999997</v>
      </c>
      <c r="AC407" s="23">
        <f t="shared" ref="AC407:AI407" si="467">SUM(AC409:AC412)</f>
        <v>0</v>
      </c>
      <c r="AD407" s="23">
        <f t="shared" si="467"/>
        <v>49</v>
      </c>
      <c r="AE407" s="23">
        <f t="shared" si="467"/>
        <v>32882.199999999997</v>
      </c>
      <c r="AF407" s="23">
        <f t="shared" si="467"/>
        <v>0</v>
      </c>
      <c r="AG407" s="23">
        <f t="shared" si="467"/>
        <v>0</v>
      </c>
      <c r="AH407" s="23">
        <f t="shared" si="467"/>
        <v>0</v>
      </c>
      <c r="AI407" s="23">
        <f t="shared" si="467"/>
        <v>0</v>
      </c>
      <c r="AJ407" s="23">
        <f t="shared" ref="AJ407:AK407" si="468">SUM(AJ409:AJ412)</f>
        <v>0</v>
      </c>
      <c r="AK407" s="141">
        <f t="shared" si="468"/>
        <v>0</v>
      </c>
    </row>
    <row r="408" spans="1:37" s="24" customFormat="1" ht="15.75" hidden="1" customHeight="1" outlineLevel="1" x14ac:dyDescent="0.25">
      <c r="A408" s="113"/>
      <c r="B408" s="54"/>
      <c r="C408" s="47" t="s">
        <v>1</v>
      </c>
      <c r="D408" s="18">
        <f t="shared" si="432"/>
        <v>0</v>
      </c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18" t="e">
        <f t="shared" si="443"/>
        <v>#REF!</v>
      </c>
      <c r="Q408" s="23"/>
      <c r="R408" s="23"/>
      <c r="S408" s="23"/>
      <c r="T408" s="23"/>
      <c r="U408" s="23"/>
      <c r="V408" s="23"/>
      <c r="W408" s="23">
        <f t="shared" si="454"/>
        <v>0</v>
      </c>
      <c r="X408" s="23">
        <f t="shared" si="455"/>
        <v>0</v>
      </c>
      <c r="Y408" s="23">
        <f t="shared" si="456"/>
        <v>0</v>
      </c>
      <c r="Z408" s="23" t="e">
        <f>#REF!-N408</f>
        <v>#REF!</v>
      </c>
      <c r="AA408" s="23" t="e">
        <f>#REF!-O408</f>
        <v>#REF!</v>
      </c>
      <c r="AB408" s="18">
        <f>SUM(AC408:AK408)</f>
        <v>0</v>
      </c>
      <c r="AC408" s="23"/>
      <c r="AD408" s="23"/>
      <c r="AE408" s="23"/>
      <c r="AF408" s="23"/>
      <c r="AG408" s="23"/>
      <c r="AH408" s="23"/>
      <c r="AI408" s="23"/>
      <c r="AJ408" s="23"/>
      <c r="AK408" s="141"/>
    </row>
    <row r="409" spans="1:37" s="24" customFormat="1" ht="15.75" hidden="1" customHeight="1" outlineLevel="1" x14ac:dyDescent="0.25">
      <c r="A409" s="113"/>
      <c r="B409" s="54"/>
      <c r="C409" s="47" t="s">
        <v>2</v>
      </c>
      <c r="D409" s="18">
        <f t="shared" si="432"/>
        <v>0</v>
      </c>
      <c r="E409" s="23">
        <v>0</v>
      </c>
      <c r="F409" s="23">
        <v>0</v>
      </c>
      <c r="G409" s="23">
        <v>0</v>
      </c>
      <c r="H409" s="23">
        <v>0</v>
      </c>
      <c r="I409" s="23">
        <v>0</v>
      </c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0</v>
      </c>
      <c r="P409" s="18" t="e">
        <f t="shared" si="443"/>
        <v>#REF!</v>
      </c>
      <c r="Q409" s="23">
        <f t="shared" si="457"/>
        <v>0</v>
      </c>
      <c r="R409" s="23">
        <f t="shared" si="458"/>
        <v>0</v>
      </c>
      <c r="S409" s="23">
        <f t="shared" si="459"/>
        <v>0</v>
      </c>
      <c r="T409" s="23">
        <f t="shared" si="460"/>
        <v>0</v>
      </c>
      <c r="U409" s="23">
        <f t="shared" si="461"/>
        <v>0</v>
      </c>
      <c r="V409" s="23">
        <f t="shared" si="462"/>
        <v>0</v>
      </c>
      <c r="W409" s="23">
        <f t="shared" si="454"/>
        <v>0</v>
      </c>
      <c r="X409" s="23">
        <f t="shared" si="455"/>
        <v>0</v>
      </c>
      <c r="Y409" s="23">
        <f t="shared" si="456"/>
        <v>0</v>
      </c>
      <c r="Z409" s="23" t="e">
        <f>#REF!-N409</f>
        <v>#REF!</v>
      </c>
      <c r="AA409" s="23" t="e">
        <f>#REF!-O409</f>
        <v>#REF!</v>
      </c>
      <c r="AB409" s="18">
        <f>SUM(AC409:AK409)</f>
        <v>0</v>
      </c>
      <c r="AC409" s="23">
        <v>0</v>
      </c>
      <c r="AD409" s="23">
        <v>0</v>
      </c>
      <c r="AE409" s="23">
        <v>0</v>
      </c>
      <c r="AF409" s="23">
        <v>0</v>
      </c>
      <c r="AG409" s="23">
        <v>0</v>
      </c>
      <c r="AH409" s="23">
        <v>0</v>
      </c>
      <c r="AI409" s="23">
        <v>0</v>
      </c>
      <c r="AJ409" s="23">
        <v>0</v>
      </c>
      <c r="AK409" s="141">
        <v>0</v>
      </c>
    </row>
    <row r="410" spans="1:37" s="24" customFormat="1" ht="15.75" hidden="1" customHeight="1" outlineLevel="1" x14ac:dyDescent="0.25">
      <c r="A410" s="113"/>
      <c r="B410" s="54"/>
      <c r="C410" s="47" t="s">
        <v>3</v>
      </c>
      <c r="D410" s="18">
        <f t="shared" si="432"/>
        <v>32931.199999999997</v>
      </c>
      <c r="E410" s="23">
        <v>0</v>
      </c>
      <c r="F410" s="23">
        <v>49</v>
      </c>
      <c r="G410" s="23">
        <f>32164.2+718</f>
        <v>32882.199999999997</v>
      </c>
      <c r="H410" s="23">
        <v>0</v>
      </c>
      <c r="I410" s="23">
        <v>0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v>0</v>
      </c>
      <c r="P410" s="18" t="e">
        <f t="shared" si="443"/>
        <v>#REF!</v>
      </c>
      <c r="Q410" s="23">
        <f t="shared" si="457"/>
        <v>0</v>
      </c>
      <c r="R410" s="23">
        <f t="shared" si="458"/>
        <v>0</v>
      </c>
      <c r="S410" s="23">
        <f t="shared" si="459"/>
        <v>0</v>
      </c>
      <c r="T410" s="23">
        <f t="shared" si="460"/>
        <v>0</v>
      </c>
      <c r="U410" s="23">
        <f t="shared" si="461"/>
        <v>0</v>
      </c>
      <c r="V410" s="23">
        <f t="shared" si="462"/>
        <v>0</v>
      </c>
      <c r="W410" s="23">
        <f t="shared" si="454"/>
        <v>0</v>
      </c>
      <c r="X410" s="23">
        <f t="shared" si="455"/>
        <v>0</v>
      </c>
      <c r="Y410" s="23">
        <f t="shared" si="456"/>
        <v>0</v>
      </c>
      <c r="Z410" s="23" t="e">
        <f>#REF!-N410</f>
        <v>#REF!</v>
      </c>
      <c r="AA410" s="23" t="e">
        <f>#REF!-O410</f>
        <v>#REF!</v>
      </c>
      <c r="AB410" s="18">
        <f>SUM(AC410:AK410)</f>
        <v>32931.199999999997</v>
      </c>
      <c r="AC410" s="23">
        <v>0</v>
      </c>
      <c r="AD410" s="23">
        <v>49</v>
      </c>
      <c r="AE410" s="23">
        <f>32164.2+718</f>
        <v>32882.199999999997</v>
      </c>
      <c r="AF410" s="23">
        <v>0</v>
      </c>
      <c r="AG410" s="23">
        <v>0</v>
      </c>
      <c r="AH410" s="23">
        <v>0</v>
      </c>
      <c r="AI410" s="23">
        <v>0</v>
      </c>
      <c r="AJ410" s="23">
        <v>0</v>
      </c>
      <c r="AK410" s="141">
        <v>0</v>
      </c>
    </row>
    <row r="411" spans="1:37" s="24" customFormat="1" ht="15.75" hidden="1" customHeight="1" outlineLevel="1" x14ac:dyDescent="0.25">
      <c r="A411" s="113"/>
      <c r="B411" s="54"/>
      <c r="C411" s="47" t="s">
        <v>4</v>
      </c>
      <c r="D411" s="18">
        <f t="shared" si="432"/>
        <v>0</v>
      </c>
      <c r="E411" s="23">
        <v>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0</v>
      </c>
      <c r="P411" s="18" t="e">
        <f t="shared" si="443"/>
        <v>#REF!</v>
      </c>
      <c r="Q411" s="23">
        <f t="shared" si="457"/>
        <v>0</v>
      </c>
      <c r="R411" s="23">
        <f t="shared" si="458"/>
        <v>0</v>
      </c>
      <c r="S411" s="23">
        <f t="shared" si="459"/>
        <v>0</v>
      </c>
      <c r="T411" s="23">
        <f t="shared" si="460"/>
        <v>0</v>
      </c>
      <c r="U411" s="23">
        <f t="shared" si="461"/>
        <v>0</v>
      </c>
      <c r="V411" s="23">
        <f t="shared" si="462"/>
        <v>0</v>
      </c>
      <c r="W411" s="23">
        <f t="shared" si="454"/>
        <v>0</v>
      </c>
      <c r="X411" s="23">
        <f t="shared" si="455"/>
        <v>0</v>
      </c>
      <c r="Y411" s="23">
        <f t="shared" si="456"/>
        <v>0</v>
      </c>
      <c r="Z411" s="23" t="e">
        <f>#REF!-N411</f>
        <v>#REF!</v>
      </c>
      <c r="AA411" s="23" t="e">
        <f>#REF!-O411</f>
        <v>#REF!</v>
      </c>
      <c r="AB411" s="18">
        <f>SUM(AC411:AK411)</f>
        <v>0</v>
      </c>
      <c r="AC411" s="23">
        <v>0</v>
      </c>
      <c r="AD411" s="23">
        <v>0</v>
      </c>
      <c r="AE411" s="23">
        <v>0</v>
      </c>
      <c r="AF411" s="23">
        <v>0</v>
      </c>
      <c r="AG411" s="23">
        <v>0</v>
      </c>
      <c r="AH411" s="23">
        <v>0</v>
      </c>
      <c r="AI411" s="23">
        <v>0</v>
      </c>
      <c r="AJ411" s="23">
        <v>0</v>
      </c>
      <c r="AK411" s="141">
        <v>0</v>
      </c>
    </row>
    <row r="412" spans="1:37" s="24" customFormat="1" ht="15" hidden="1" customHeight="1" outlineLevel="1" x14ac:dyDescent="0.25">
      <c r="A412" s="113"/>
      <c r="B412" s="54"/>
      <c r="C412" s="47" t="s">
        <v>5</v>
      </c>
      <c r="D412" s="18">
        <f t="shared" si="432"/>
        <v>0</v>
      </c>
      <c r="E412" s="23">
        <v>0</v>
      </c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v>0</v>
      </c>
      <c r="P412" s="18" t="e">
        <f t="shared" si="443"/>
        <v>#REF!</v>
      </c>
      <c r="Q412" s="23">
        <f t="shared" si="457"/>
        <v>0</v>
      </c>
      <c r="R412" s="23">
        <f t="shared" si="458"/>
        <v>0</v>
      </c>
      <c r="S412" s="23">
        <f t="shared" si="459"/>
        <v>0</v>
      </c>
      <c r="T412" s="23">
        <f t="shared" si="460"/>
        <v>0</v>
      </c>
      <c r="U412" s="23">
        <f t="shared" si="461"/>
        <v>0</v>
      </c>
      <c r="V412" s="23">
        <f t="shared" si="462"/>
        <v>0</v>
      </c>
      <c r="W412" s="23">
        <f t="shared" si="454"/>
        <v>0</v>
      </c>
      <c r="X412" s="23">
        <f t="shared" si="455"/>
        <v>0</v>
      </c>
      <c r="Y412" s="23">
        <f t="shared" si="456"/>
        <v>0</v>
      </c>
      <c r="Z412" s="23" t="e">
        <f>#REF!-N412</f>
        <v>#REF!</v>
      </c>
      <c r="AA412" s="23" t="e">
        <f>#REF!-O412</f>
        <v>#REF!</v>
      </c>
      <c r="AB412" s="18">
        <f>SUM(AC412:AK412)</f>
        <v>0</v>
      </c>
      <c r="AC412" s="23">
        <v>0</v>
      </c>
      <c r="AD412" s="23">
        <v>0</v>
      </c>
      <c r="AE412" s="23">
        <v>0</v>
      </c>
      <c r="AF412" s="23">
        <v>0</v>
      </c>
      <c r="AG412" s="23">
        <v>0</v>
      </c>
      <c r="AH412" s="23">
        <v>0</v>
      </c>
      <c r="AI412" s="23">
        <v>0</v>
      </c>
      <c r="AJ412" s="23">
        <v>0</v>
      </c>
      <c r="AK412" s="141">
        <v>0</v>
      </c>
    </row>
    <row r="413" spans="1:37" s="24" customFormat="1" ht="15.75" hidden="1" customHeight="1" outlineLevel="1" x14ac:dyDescent="0.25">
      <c r="A413" s="113" t="s">
        <v>118</v>
      </c>
      <c r="B413" s="54" t="s">
        <v>111</v>
      </c>
      <c r="C413" s="47" t="s">
        <v>0</v>
      </c>
      <c r="D413" s="18">
        <f t="shared" ref="D413:D418" si="469">SUM(E413:O413)</f>
        <v>2644889</v>
      </c>
      <c r="E413" s="23">
        <f t="shared" ref="E413:O413" si="470">SUM(E415:E418)</f>
        <v>0</v>
      </c>
      <c r="F413" s="23">
        <f t="shared" si="470"/>
        <v>0</v>
      </c>
      <c r="G413" s="23">
        <f t="shared" si="470"/>
        <v>12510</v>
      </c>
      <c r="H413" s="23">
        <f t="shared" si="470"/>
        <v>1444</v>
      </c>
      <c r="I413" s="23">
        <f t="shared" si="470"/>
        <v>179138.5</v>
      </c>
      <c r="J413" s="23">
        <f t="shared" si="470"/>
        <v>102740.1</v>
      </c>
      <c r="K413" s="23">
        <f t="shared" si="470"/>
        <v>0</v>
      </c>
      <c r="L413" s="23">
        <f t="shared" si="470"/>
        <v>375588</v>
      </c>
      <c r="M413" s="23">
        <f t="shared" si="470"/>
        <v>1973468.4</v>
      </c>
      <c r="N413" s="23">
        <f t="shared" si="470"/>
        <v>0</v>
      </c>
      <c r="O413" s="23">
        <f t="shared" si="470"/>
        <v>0</v>
      </c>
      <c r="P413" s="18" t="e">
        <f t="shared" ref="P413:P418" si="471">SUM(Q413:AA413)</f>
        <v>#REF!</v>
      </c>
      <c r="Q413" s="23">
        <f t="shared" ref="Q413" si="472">AC413-E413</f>
        <v>0</v>
      </c>
      <c r="R413" s="23">
        <f t="shared" ref="R413" si="473">AD413-F413</f>
        <v>0</v>
      </c>
      <c r="S413" s="23">
        <f t="shared" ref="S413" si="474">AE413-G413</f>
        <v>0</v>
      </c>
      <c r="T413" s="23">
        <f t="shared" ref="T413" si="475">AF413-H413</f>
        <v>0</v>
      </c>
      <c r="U413" s="23">
        <f t="shared" ref="U413" si="476">AG413-I413</f>
        <v>0</v>
      </c>
      <c r="V413" s="23">
        <f t="shared" ref="V413" si="477">AH413-J413</f>
        <v>0</v>
      </c>
      <c r="W413" s="23">
        <f t="shared" ref="W413:W418" si="478">AI413-K413</f>
        <v>0</v>
      </c>
      <c r="X413" s="23">
        <f t="shared" ref="X413:X418" si="479">AJ413-L413</f>
        <v>-375588</v>
      </c>
      <c r="Y413" s="23">
        <f t="shared" ref="Y413:Y418" si="480">AK413-M413</f>
        <v>-1973468.4</v>
      </c>
      <c r="Z413" s="23" t="e">
        <f>#REF!-N413</f>
        <v>#REF!</v>
      </c>
      <c r="AA413" s="23" t="e">
        <f>#REF!-O413</f>
        <v>#REF!</v>
      </c>
      <c r="AB413" s="18">
        <f>SUM(AC413:AK413)</f>
        <v>295832.59999999998</v>
      </c>
      <c r="AC413" s="23">
        <f t="shared" ref="AC413:AK413" si="481">SUM(AC415:AC418)</f>
        <v>0</v>
      </c>
      <c r="AD413" s="23">
        <f t="shared" si="481"/>
        <v>0</v>
      </c>
      <c r="AE413" s="23">
        <f t="shared" si="481"/>
        <v>12510</v>
      </c>
      <c r="AF413" s="23">
        <f t="shared" si="481"/>
        <v>1444</v>
      </c>
      <c r="AG413" s="23">
        <f t="shared" si="481"/>
        <v>179138.5</v>
      </c>
      <c r="AH413" s="23">
        <f t="shared" si="481"/>
        <v>102740.1</v>
      </c>
      <c r="AI413" s="23">
        <f t="shared" si="481"/>
        <v>0</v>
      </c>
      <c r="AJ413" s="23">
        <f t="shared" si="481"/>
        <v>0</v>
      </c>
      <c r="AK413" s="141">
        <f t="shared" si="481"/>
        <v>0</v>
      </c>
    </row>
    <row r="414" spans="1:37" s="24" customFormat="1" ht="15.75" hidden="1" customHeight="1" outlineLevel="1" x14ac:dyDescent="0.25">
      <c r="A414" s="113"/>
      <c r="B414" s="54"/>
      <c r="C414" s="47" t="s">
        <v>1</v>
      </c>
      <c r="D414" s="18">
        <f t="shared" si="469"/>
        <v>0</v>
      </c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18" t="e">
        <f t="shared" si="471"/>
        <v>#REF!</v>
      </c>
      <c r="Q414" s="23"/>
      <c r="R414" s="23"/>
      <c r="S414" s="23"/>
      <c r="T414" s="23"/>
      <c r="U414" s="23"/>
      <c r="V414" s="23"/>
      <c r="W414" s="23">
        <f t="shared" si="478"/>
        <v>0</v>
      </c>
      <c r="X414" s="23">
        <f t="shared" si="479"/>
        <v>0</v>
      </c>
      <c r="Y414" s="23">
        <f t="shared" si="480"/>
        <v>0</v>
      </c>
      <c r="Z414" s="23" t="e">
        <f>#REF!-N414</f>
        <v>#REF!</v>
      </c>
      <c r="AA414" s="23" t="e">
        <f>#REF!-O414</f>
        <v>#REF!</v>
      </c>
      <c r="AB414" s="18">
        <f>SUM(AC414:AK414)</f>
        <v>0</v>
      </c>
      <c r="AC414" s="23"/>
      <c r="AD414" s="23"/>
      <c r="AE414" s="23"/>
      <c r="AF414" s="23"/>
      <c r="AG414" s="23"/>
      <c r="AH414" s="23"/>
      <c r="AI414" s="23"/>
      <c r="AJ414" s="23"/>
      <c r="AK414" s="141"/>
    </row>
    <row r="415" spans="1:37" s="24" customFormat="1" ht="15.75" hidden="1" customHeight="1" outlineLevel="1" x14ac:dyDescent="0.25">
      <c r="A415" s="113"/>
      <c r="B415" s="54"/>
      <c r="C415" s="47" t="s">
        <v>2</v>
      </c>
      <c r="D415" s="18">
        <f t="shared" si="469"/>
        <v>0</v>
      </c>
      <c r="E415" s="23">
        <v>0</v>
      </c>
      <c r="F415" s="23">
        <v>0</v>
      </c>
      <c r="G415" s="23">
        <v>0</v>
      </c>
      <c r="H415" s="23">
        <v>0</v>
      </c>
      <c r="I415" s="23">
        <v>0</v>
      </c>
      <c r="J415" s="23">
        <v>0</v>
      </c>
      <c r="K415" s="23">
        <v>0</v>
      </c>
      <c r="L415" s="23">
        <v>0</v>
      </c>
      <c r="M415" s="23">
        <v>0</v>
      </c>
      <c r="N415" s="23">
        <v>0</v>
      </c>
      <c r="O415" s="23">
        <v>0</v>
      </c>
      <c r="P415" s="18" t="e">
        <f t="shared" si="471"/>
        <v>#REF!</v>
      </c>
      <c r="Q415" s="23">
        <f t="shared" ref="Q415:Q418" si="482">AC415-E415</f>
        <v>0</v>
      </c>
      <c r="R415" s="23">
        <f t="shared" ref="R415:R418" si="483">AD415-F415</f>
        <v>0</v>
      </c>
      <c r="S415" s="23">
        <f t="shared" ref="S415:S418" si="484">AE415-G415</f>
        <v>0</v>
      </c>
      <c r="T415" s="23">
        <f t="shared" ref="T415:T418" si="485">AF415-H415</f>
        <v>0</v>
      </c>
      <c r="U415" s="23">
        <f t="shared" ref="U415:U418" si="486">AG415-I415</f>
        <v>0</v>
      </c>
      <c r="V415" s="23">
        <f t="shared" ref="V415:V418" si="487">AH415-J415</f>
        <v>0</v>
      </c>
      <c r="W415" s="23">
        <f t="shared" si="478"/>
        <v>0</v>
      </c>
      <c r="X415" s="23">
        <f t="shared" si="479"/>
        <v>0</v>
      </c>
      <c r="Y415" s="23">
        <f t="shared" si="480"/>
        <v>0</v>
      </c>
      <c r="Z415" s="23" t="e">
        <f>#REF!-N415</f>
        <v>#REF!</v>
      </c>
      <c r="AA415" s="23" t="e">
        <f>#REF!-O415</f>
        <v>#REF!</v>
      </c>
      <c r="AB415" s="18">
        <f>SUM(AC415:AK415)</f>
        <v>0</v>
      </c>
      <c r="AC415" s="23">
        <v>0</v>
      </c>
      <c r="AD415" s="23">
        <v>0</v>
      </c>
      <c r="AE415" s="23">
        <v>0</v>
      </c>
      <c r="AF415" s="23">
        <v>0</v>
      </c>
      <c r="AG415" s="23">
        <v>0</v>
      </c>
      <c r="AH415" s="23">
        <v>0</v>
      </c>
      <c r="AI415" s="23">
        <v>0</v>
      </c>
      <c r="AJ415" s="23">
        <v>0</v>
      </c>
      <c r="AK415" s="141">
        <v>0</v>
      </c>
    </row>
    <row r="416" spans="1:37" s="24" customFormat="1" ht="15.75" hidden="1" customHeight="1" outlineLevel="1" x14ac:dyDescent="0.25">
      <c r="A416" s="113"/>
      <c r="B416" s="54"/>
      <c r="C416" s="47" t="s">
        <v>3</v>
      </c>
      <c r="D416" s="18">
        <f t="shared" si="469"/>
        <v>2644889</v>
      </c>
      <c r="E416" s="23">
        <v>0</v>
      </c>
      <c r="F416" s="23">
        <v>0</v>
      </c>
      <c r="G416" s="23">
        <v>12510</v>
      </c>
      <c r="H416" s="23">
        <v>1444</v>
      </c>
      <c r="I416" s="23">
        <v>179138.5</v>
      </c>
      <c r="J416" s="23">
        <v>102740.1</v>
      </c>
      <c r="K416" s="23">
        <v>0</v>
      </c>
      <c r="L416" s="23">
        <v>375588</v>
      </c>
      <c r="M416" s="25">
        <v>1973468.4</v>
      </c>
      <c r="N416" s="23">
        <v>0</v>
      </c>
      <c r="O416" s="23">
        <v>0</v>
      </c>
      <c r="P416" s="18" t="e">
        <f t="shared" si="471"/>
        <v>#REF!</v>
      </c>
      <c r="Q416" s="23">
        <f t="shared" si="482"/>
        <v>0</v>
      </c>
      <c r="R416" s="23">
        <f t="shared" si="483"/>
        <v>0</v>
      </c>
      <c r="S416" s="23">
        <f t="shared" si="484"/>
        <v>0</v>
      </c>
      <c r="T416" s="23">
        <f t="shared" si="485"/>
        <v>0</v>
      </c>
      <c r="U416" s="23">
        <f t="shared" si="486"/>
        <v>0</v>
      </c>
      <c r="V416" s="23">
        <f t="shared" si="487"/>
        <v>0</v>
      </c>
      <c r="W416" s="23">
        <f t="shared" si="478"/>
        <v>0</v>
      </c>
      <c r="X416" s="23">
        <f t="shared" si="479"/>
        <v>-375588</v>
      </c>
      <c r="Y416" s="23">
        <f t="shared" si="480"/>
        <v>-1973468.4</v>
      </c>
      <c r="Z416" s="23" t="e">
        <f>#REF!-N416</f>
        <v>#REF!</v>
      </c>
      <c r="AA416" s="23" t="e">
        <f>#REF!-O416</f>
        <v>#REF!</v>
      </c>
      <c r="AB416" s="18">
        <f>SUM(AC416:AK416)</f>
        <v>295832.59999999998</v>
      </c>
      <c r="AC416" s="23">
        <v>0</v>
      </c>
      <c r="AD416" s="23">
        <v>0</v>
      </c>
      <c r="AE416" s="23">
        <v>12510</v>
      </c>
      <c r="AF416" s="23">
        <v>1444</v>
      </c>
      <c r="AG416" s="23">
        <v>179138.5</v>
      </c>
      <c r="AH416" s="23">
        <f>102740.1</f>
        <v>102740.1</v>
      </c>
      <c r="AI416" s="23">
        <v>0</v>
      </c>
      <c r="AJ416" s="23">
        <v>0</v>
      </c>
      <c r="AK416" s="141">
        <v>0</v>
      </c>
    </row>
    <row r="417" spans="1:37" s="24" customFormat="1" ht="15.75" hidden="1" customHeight="1" outlineLevel="1" x14ac:dyDescent="0.25">
      <c r="A417" s="113"/>
      <c r="B417" s="54"/>
      <c r="C417" s="47" t="s">
        <v>4</v>
      </c>
      <c r="D417" s="18">
        <f t="shared" si="469"/>
        <v>0</v>
      </c>
      <c r="E417" s="23">
        <v>0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18" t="e">
        <f t="shared" si="471"/>
        <v>#REF!</v>
      </c>
      <c r="Q417" s="23">
        <f t="shared" si="482"/>
        <v>0</v>
      </c>
      <c r="R417" s="23">
        <f t="shared" si="483"/>
        <v>0</v>
      </c>
      <c r="S417" s="23">
        <f t="shared" si="484"/>
        <v>0</v>
      </c>
      <c r="T417" s="23">
        <f t="shared" si="485"/>
        <v>0</v>
      </c>
      <c r="U417" s="23">
        <f t="shared" si="486"/>
        <v>0</v>
      </c>
      <c r="V417" s="23">
        <f t="shared" si="487"/>
        <v>0</v>
      </c>
      <c r="W417" s="23">
        <f t="shared" si="478"/>
        <v>0</v>
      </c>
      <c r="X417" s="23">
        <f t="shared" si="479"/>
        <v>0</v>
      </c>
      <c r="Y417" s="23">
        <f t="shared" si="480"/>
        <v>0</v>
      </c>
      <c r="Z417" s="23" t="e">
        <f>#REF!-N417</f>
        <v>#REF!</v>
      </c>
      <c r="AA417" s="23" t="e">
        <f>#REF!-O417</f>
        <v>#REF!</v>
      </c>
      <c r="AB417" s="18">
        <f>SUM(AC417:AK417)</f>
        <v>0</v>
      </c>
      <c r="AC417" s="23">
        <v>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23">
        <v>0</v>
      </c>
      <c r="AJ417" s="23">
        <v>0</v>
      </c>
      <c r="AK417" s="141">
        <v>0</v>
      </c>
    </row>
    <row r="418" spans="1:37" s="24" customFormat="1" ht="15.75" hidden="1" customHeight="1" outlineLevel="1" x14ac:dyDescent="0.25">
      <c r="A418" s="113"/>
      <c r="B418" s="54"/>
      <c r="C418" s="47" t="s">
        <v>5</v>
      </c>
      <c r="D418" s="18">
        <f t="shared" si="469"/>
        <v>0</v>
      </c>
      <c r="E418" s="23">
        <v>0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18" t="e">
        <f t="shared" si="471"/>
        <v>#REF!</v>
      </c>
      <c r="Q418" s="23">
        <f t="shared" si="482"/>
        <v>0</v>
      </c>
      <c r="R418" s="23">
        <f t="shared" si="483"/>
        <v>0</v>
      </c>
      <c r="S418" s="23">
        <f t="shared" si="484"/>
        <v>0</v>
      </c>
      <c r="T418" s="23">
        <f t="shared" si="485"/>
        <v>0</v>
      </c>
      <c r="U418" s="23">
        <f t="shared" si="486"/>
        <v>0</v>
      </c>
      <c r="V418" s="23">
        <f t="shared" si="487"/>
        <v>0</v>
      </c>
      <c r="W418" s="23">
        <f t="shared" si="478"/>
        <v>0</v>
      </c>
      <c r="X418" s="23">
        <f t="shared" si="479"/>
        <v>0</v>
      </c>
      <c r="Y418" s="23">
        <f t="shared" si="480"/>
        <v>0</v>
      </c>
      <c r="Z418" s="23" t="e">
        <f>#REF!-N418</f>
        <v>#REF!</v>
      </c>
      <c r="AA418" s="23" t="e">
        <f>#REF!-O418</f>
        <v>#REF!</v>
      </c>
      <c r="AB418" s="18">
        <f>SUM(AC418:AK418)</f>
        <v>0</v>
      </c>
      <c r="AC418" s="23">
        <v>0</v>
      </c>
      <c r="AD418" s="23">
        <v>0</v>
      </c>
      <c r="AE418" s="23">
        <v>0</v>
      </c>
      <c r="AF418" s="23">
        <v>0</v>
      </c>
      <c r="AG418" s="23">
        <v>0</v>
      </c>
      <c r="AH418" s="23">
        <v>0</v>
      </c>
      <c r="AI418" s="23">
        <v>0</v>
      </c>
      <c r="AJ418" s="23">
        <v>0</v>
      </c>
      <c r="AK418" s="141">
        <v>0</v>
      </c>
    </row>
    <row r="419" spans="1:37" s="24" customFormat="1" ht="15.75" hidden="1" customHeight="1" outlineLevel="1" x14ac:dyDescent="0.25">
      <c r="A419" s="113" t="s">
        <v>223</v>
      </c>
      <c r="B419" s="54" t="s">
        <v>111</v>
      </c>
      <c r="C419" s="47" t="s">
        <v>0</v>
      </c>
      <c r="D419" s="18">
        <f t="shared" si="432"/>
        <v>295832.59999999998</v>
      </c>
      <c r="E419" s="23">
        <f t="shared" ref="E419:O419" si="488">SUM(E421:E424)</f>
        <v>0</v>
      </c>
      <c r="F419" s="23">
        <f t="shared" si="488"/>
        <v>0</v>
      </c>
      <c r="G419" s="23">
        <f t="shared" si="488"/>
        <v>12510</v>
      </c>
      <c r="H419" s="23">
        <f t="shared" si="488"/>
        <v>1444</v>
      </c>
      <c r="I419" s="23">
        <f t="shared" si="488"/>
        <v>179138.5</v>
      </c>
      <c r="J419" s="23">
        <f t="shared" si="488"/>
        <v>102740.1</v>
      </c>
      <c r="K419" s="23">
        <f t="shared" si="488"/>
        <v>0</v>
      </c>
      <c r="L419" s="23">
        <f t="shared" si="488"/>
        <v>0</v>
      </c>
      <c r="M419" s="23">
        <f t="shared" si="488"/>
        <v>0</v>
      </c>
      <c r="N419" s="23">
        <f t="shared" si="488"/>
        <v>0</v>
      </c>
      <c r="O419" s="23">
        <f t="shared" si="488"/>
        <v>0</v>
      </c>
      <c r="P419" s="18" t="e">
        <f t="shared" si="443"/>
        <v>#REF!</v>
      </c>
      <c r="Q419" s="23">
        <f t="shared" si="457"/>
        <v>0</v>
      </c>
      <c r="R419" s="23">
        <f t="shared" si="458"/>
        <v>0</v>
      </c>
      <c r="S419" s="23">
        <f t="shared" si="459"/>
        <v>0</v>
      </c>
      <c r="T419" s="23">
        <f t="shared" si="460"/>
        <v>0</v>
      </c>
      <c r="U419" s="23">
        <f t="shared" si="461"/>
        <v>0</v>
      </c>
      <c r="V419" s="23">
        <f t="shared" si="462"/>
        <v>0</v>
      </c>
      <c r="W419" s="23">
        <f t="shared" si="454"/>
        <v>0</v>
      </c>
      <c r="X419" s="23">
        <f t="shared" si="455"/>
        <v>0</v>
      </c>
      <c r="Y419" s="23">
        <f t="shared" si="456"/>
        <v>0</v>
      </c>
      <c r="Z419" s="23" t="e">
        <f>#REF!-N419</f>
        <v>#REF!</v>
      </c>
      <c r="AA419" s="23" t="e">
        <f>#REF!-O419</f>
        <v>#REF!</v>
      </c>
      <c r="AB419" s="18">
        <f>SUM(AC419:AK419)</f>
        <v>295832.59999999998</v>
      </c>
      <c r="AC419" s="23">
        <f t="shared" ref="AC419:AI419" si="489">SUM(AC421:AC424)</f>
        <v>0</v>
      </c>
      <c r="AD419" s="23">
        <f t="shared" si="489"/>
        <v>0</v>
      </c>
      <c r="AE419" s="23">
        <f t="shared" si="489"/>
        <v>12510</v>
      </c>
      <c r="AF419" s="23">
        <f t="shared" si="489"/>
        <v>1444</v>
      </c>
      <c r="AG419" s="23">
        <f t="shared" si="489"/>
        <v>179138.5</v>
      </c>
      <c r="AH419" s="23">
        <f t="shared" si="489"/>
        <v>102740.1</v>
      </c>
      <c r="AI419" s="23">
        <f t="shared" si="489"/>
        <v>0</v>
      </c>
      <c r="AJ419" s="23">
        <f t="shared" ref="AJ419:AK419" si="490">SUM(AJ421:AJ424)</f>
        <v>0</v>
      </c>
      <c r="AK419" s="141">
        <f t="shared" si="490"/>
        <v>0</v>
      </c>
    </row>
    <row r="420" spans="1:37" s="24" customFormat="1" ht="15.75" hidden="1" customHeight="1" outlineLevel="1" x14ac:dyDescent="0.25">
      <c r="A420" s="113"/>
      <c r="B420" s="54"/>
      <c r="C420" s="47" t="s">
        <v>1</v>
      </c>
      <c r="D420" s="18">
        <f t="shared" si="432"/>
        <v>0</v>
      </c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18" t="e">
        <f t="shared" si="443"/>
        <v>#REF!</v>
      </c>
      <c r="Q420" s="23"/>
      <c r="R420" s="23"/>
      <c r="S420" s="23"/>
      <c r="T420" s="23"/>
      <c r="U420" s="23"/>
      <c r="V420" s="23"/>
      <c r="W420" s="23">
        <f t="shared" si="454"/>
        <v>0</v>
      </c>
      <c r="X420" s="23">
        <f t="shared" si="455"/>
        <v>0</v>
      </c>
      <c r="Y420" s="23">
        <f t="shared" si="456"/>
        <v>0</v>
      </c>
      <c r="Z420" s="23" t="e">
        <f>#REF!-N420</f>
        <v>#REF!</v>
      </c>
      <c r="AA420" s="23" t="e">
        <f>#REF!-O420</f>
        <v>#REF!</v>
      </c>
      <c r="AB420" s="18">
        <f>SUM(AC420:AK420)</f>
        <v>0</v>
      </c>
      <c r="AC420" s="23"/>
      <c r="AD420" s="23"/>
      <c r="AE420" s="23"/>
      <c r="AF420" s="23"/>
      <c r="AG420" s="23"/>
      <c r="AH420" s="23"/>
      <c r="AI420" s="23"/>
      <c r="AJ420" s="23"/>
      <c r="AK420" s="141"/>
    </row>
    <row r="421" spans="1:37" s="24" customFormat="1" ht="15.75" hidden="1" customHeight="1" outlineLevel="1" x14ac:dyDescent="0.25">
      <c r="A421" s="113"/>
      <c r="B421" s="54"/>
      <c r="C421" s="47" t="s">
        <v>2</v>
      </c>
      <c r="D421" s="18">
        <f t="shared" si="432"/>
        <v>0</v>
      </c>
      <c r="E421" s="23">
        <v>0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18" t="e">
        <f t="shared" si="443"/>
        <v>#REF!</v>
      </c>
      <c r="Q421" s="23">
        <f t="shared" si="457"/>
        <v>0</v>
      </c>
      <c r="R421" s="23">
        <f t="shared" si="458"/>
        <v>0</v>
      </c>
      <c r="S421" s="23">
        <f t="shared" si="459"/>
        <v>0</v>
      </c>
      <c r="T421" s="23">
        <f t="shared" si="460"/>
        <v>0</v>
      </c>
      <c r="U421" s="23">
        <f t="shared" si="461"/>
        <v>0</v>
      </c>
      <c r="V421" s="23">
        <f t="shared" si="462"/>
        <v>0</v>
      </c>
      <c r="W421" s="23">
        <f t="shared" si="454"/>
        <v>0</v>
      </c>
      <c r="X421" s="23">
        <f t="shared" si="455"/>
        <v>0</v>
      </c>
      <c r="Y421" s="23">
        <f t="shared" si="456"/>
        <v>0</v>
      </c>
      <c r="Z421" s="23" t="e">
        <f>#REF!-N421</f>
        <v>#REF!</v>
      </c>
      <c r="AA421" s="23" t="e">
        <f>#REF!-O421</f>
        <v>#REF!</v>
      </c>
      <c r="AB421" s="18">
        <f>SUM(AC421:AK421)</f>
        <v>0</v>
      </c>
      <c r="AC421" s="23">
        <v>0</v>
      </c>
      <c r="AD421" s="23">
        <v>0</v>
      </c>
      <c r="AE421" s="23">
        <v>0</v>
      </c>
      <c r="AF421" s="23">
        <v>0</v>
      </c>
      <c r="AG421" s="23">
        <v>0</v>
      </c>
      <c r="AH421" s="23">
        <v>0</v>
      </c>
      <c r="AI421" s="23">
        <v>0</v>
      </c>
      <c r="AJ421" s="23">
        <v>0</v>
      </c>
      <c r="AK421" s="141">
        <v>0</v>
      </c>
    </row>
    <row r="422" spans="1:37" s="24" customFormat="1" ht="15.75" hidden="1" customHeight="1" outlineLevel="1" x14ac:dyDescent="0.25">
      <c r="A422" s="113"/>
      <c r="B422" s="54"/>
      <c r="C422" s="47" t="s">
        <v>3</v>
      </c>
      <c r="D422" s="18">
        <f t="shared" si="432"/>
        <v>295832.59999999998</v>
      </c>
      <c r="E422" s="23">
        <v>0</v>
      </c>
      <c r="F422" s="23">
        <v>0</v>
      </c>
      <c r="G422" s="23">
        <v>12510</v>
      </c>
      <c r="H422" s="23">
        <v>1444</v>
      </c>
      <c r="I422" s="23">
        <v>179138.5</v>
      </c>
      <c r="J422" s="23">
        <v>102740.1</v>
      </c>
      <c r="K422" s="23">
        <v>0</v>
      </c>
      <c r="L422" s="23">
        <v>0</v>
      </c>
      <c r="M422" s="23">
        <v>0</v>
      </c>
      <c r="N422" s="23">
        <v>0</v>
      </c>
      <c r="O422" s="23">
        <v>0</v>
      </c>
      <c r="P422" s="18" t="e">
        <f t="shared" si="443"/>
        <v>#REF!</v>
      </c>
      <c r="Q422" s="23">
        <f t="shared" si="457"/>
        <v>0</v>
      </c>
      <c r="R422" s="23">
        <f t="shared" si="458"/>
        <v>0</v>
      </c>
      <c r="S422" s="23">
        <f t="shared" si="459"/>
        <v>0</v>
      </c>
      <c r="T422" s="23">
        <f t="shared" si="460"/>
        <v>0</v>
      </c>
      <c r="U422" s="23">
        <f t="shared" si="461"/>
        <v>0</v>
      </c>
      <c r="V422" s="23">
        <f t="shared" si="462"/>
        <v>0</v>
      </c>
      <c r="W422" s="23">
        <f t="shared" si="454"/>
        <v>0</v>
      </c>
      <c r="X422" s="23">
        <f t="shared" si="455"/>
        <v>0</v>
      </c>
      <c r="Y422" s="23">
        <f t="shared" si="456"/>
        <v>0</v>
      </c>
      <c r="Z422" s="23" t="e">
        <f>#REF!-N422</f>
        <v>#REF!</v>
      </c>
      <c r="AA422" s="23" t="e">
        <f>#REF!-O422</f>
        <v>#REF!</v>
      </c>
      <c r="AB422" s="18">
        <f>SUM(AC422:AK422)</f>
        <v>295832.59999999998</v>
      </c>
      <c r="AC422" s="23">
        <v>0</v>
      </c>
      <c r="AD422" s="23">
        <v>0</v>
      </c>
      <c r="AE422" s="23">
        <v>12510</v>
      </c>
      <c r="AF422" s="23">
        <v>1444</v>
      </c>
      <c r="AG422" s="23">
        <v>179138.5</v>
      </c>
      <c r="AH422" s="23">
        <v>102740.1</v>
      </c>
      <c r="AI422" s="23">
        <v>0</v>
      </c>
      <c r="AJ422" s="23">
        <v>0</v>
      </c>
      <c r="AK422" s="141">
        <v>0</v>
      </c>
    </row>
    <row r="423" spans="1:37" s="24" customFormat="1" ht="15.75" hidden="1" customHeight="1" outlineLevel="1" x14ac:dyDescent="0.25">
      <c r="A423" s="113"/>
      <c r="B423" s="54"/>
      <c r="C423" s="47" t="s">
        <v>4</v>
      </c>
      <c r="D423" s="18">
        <f t="shared" si="432"/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18" t="e">
        <f t="shared" si="443"/>
        <v>#REF!</v>
      </c>
      <c r="Q423" s="23">
        <f t="shared" si="457"/>
        <v>0</v>
      </c>
      <c r="R423" s="23">
        <f t="shared" si="458"/>
        <v>0</v>
      </c>
      <c r="S423" s="23">
        <f t="shared" si="459"/>
        <v>0</v>
      </c>
      <c r="T423" s="23">
        <f t="shared" si="460"/>
        <v>0</v>
      </c>
      <c r="U423" s="23">
        <f t="shared" si="461"/>
        <v>0</v>
      </c>
      <c r="V423" s="23">
        <f t="shared" si="462"/>
        <v>0</v>
      </c>
      <c r="W423" s="23">
        <f t="shared" si="454"/>
        <v>0</v>
      </c>
      <c r="X423" s="23">
        <f t="shared" si="455"/>
        <v>0</v>
      </c>
      <c r="Y423" s="23">
        <f t="shared" si="456"/>
        <v>0</v>
      </c>
      <c r="Z423" s="23" t="e">
        <f>#REF!-N423</f>
        <v>#REF!</v>
      </c>
      <c r="AA423" s="23" t="e">
        <f>#REF!-O423</f>
        <v>#REF!</v>
      </c>
      <c r="AB423" s="18">
        <f>SUM(AC423:AK423)</f>
        <v>0</v>
      </c>
      <c r="AC423" s="23">
        <v>0</v>
      </c>
      <c r="AD423" s="23">
        <v>0</v>
      </c>
      <c r="AE423" s="23">
        <v>0</v>
      </c>
      <c r="AF423" s="23">
        <v>0</v>
      </c>
      <c r="AG423" s="23">
        <v>0</v>
      </c>
      <c r="AH423" s="23">
        <v>0</v>
      </c>
      <c r="AI423" s="23">
        <v>0</v>
      </c>
      <c r="AJ423" s="23">
        <v>0</v>
      </c>
      <c r="AK423" s="141">
        <v>0</v>
      </c>
    </row>
    <row r="424" spans="1:37" s="24" customFormat="1" ht="15.75" hidden="1" customHeight="1" outlineLevel="1" x14ac:dyDescent="0.25">
      <c r="A424" s="113"/>
      <c r="B424" s="54"/>
      <c r="C424" s="47" t="s">
        <v>5</v>
      </c>
      <c r="D424" s="18">
        <f t="shared" si="432"/>
        <v>0</v>
      </c>
      <c r="E424" s="23">
        <v>0</v>
      </c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v>0</v>
      </c>
      <c r="P424" s="18" t="e">
        <f t="shared" ref="P424:P475" si="491">SUM(Q424:AA424)</f>
        <v>#REF!</v>
      </c>
      <c r="Q424" s="23">
        <f t="shared" si="457"/>
        <v>0</v>
      </c>
      <c r="R424" s="23">
        <f t="shared" si="458"/>
        <v>0</v>
      </c>
      <c r="S424" s="23">
        <f t="shared" si="459"/>
        <v>0</v>
      </c>
      <c r="T424" s="23">
        <f t="shared" si="460"/>
        <v>0</v>
      </c>
      <c r="U424" s="23">
        <f t="shared" si="461"/>
        <v>0</v>
      </c>
      <c r="V424" s="23">
        <f t="shared" si="462"/>
        <v>0</v>
      </c>
      <c r="W424" s="23">
        <f t="shared" si="454"/>
        <v>0</v>
      </c>
      <c r="X424" s="23">
        <f t="shared" si="455"/>
        <v>0</v>
      </c>
      <c r="Y424" s="23">
        <f t="shared" si="456"/>
        <v>0</v>
      </c>
      <c r="Z424" s="23" t="e">
        <f>#REF!-N424</f>
        <v>#REF!</v>
      </c>
      <c r="AA424" s="23" t="e">
        <f>#REF!-O424</f>
        <v>#REF!</v>
      </c>
      <c r="AB424" s="18">
        <f>SUM(AC424:AK424)</f>
        <v>0</v>
      </c>
      <c r="AC424" s="23">
        <v>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>
        <v>0</v>
      </c>
      <c r="AJ424" s="23">
        <v>0</v>
      </c>
      <c r="AK424" s="141">
        <v>0</v>
      </c>
    </row>
    <row r="425" spans="1:37" s="24" customFormat="1" ht="15.75" outlineLevel="1" x14ac:dyDescent="0.25">
      <c r="A425" s="108" t="s">
        <v>67</v>
      </c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109"/>
    </row>
    <row r="426" spans="1:37" s="24" customFormat="1" ht="15.75" hidden="1" customHeight="1" outlineLevel="1" x14ac:dyDescent="0.25">
      <c r="A426" s="113" t="s">
        <v>52</v>
      </c>
      <c r="B426" s="54" t="s">
        <v>111</v>
      </c>
      <c r="C426" s="47" t="s">
        <v>0</v>
      </c>
      <c r="D426" s="18">
        <f t="shared" si="432"/>
        <v>68414.600000000006</v>
      </c>
      <c r="E426" s="23">
        <f t="shared" ref="E426:O426" si="492">SUM(E428:E431)</f>
        <v>0</v>
      </c>
      <c r="F426" s="23">
        <f t="shared" si="492"/>
        <v>14284.699999999999</v>
      </c>
      <c r="G426" s="23">
        <f t="shared" si="492"/>
        <v>52485.8</v>
      </c>
      <c r="H426" s="23">
        <f t="shared" si="492"/>
        <v>1644.1</v>
      </c>
      <c r="I426" s="23">
        <f t="shared" si="492"/>
        <v>0</v>
      </c>
      <c r="J426" s="23">
        <f t="shared" si="492"/>
        <v>0</v>
      </c>
      <c r="K426" s="23">
        <f t="shared" si="492"/>
        <v>0</v>
      </c>
      <c r="L426" s="23">
        <f t="shared" si="492"/>
        <v>0</v>
      </c>
      <c r="M426" s="23">
        <f t="shared" si="492"/>
        <v>0</v>
      </c>
      <c r="N426" s="23">
        <f t="shared" si="492"/>
        <v>0</v>
      </c>
      <c r="O426" s="23">
        <f t="shared" si="492"/>
        <v>0</v>
      </c>
      <c r="P426" s="18" t="e">
        <f t="shared" si="491"/>
        <v>#REF!</v>
      </c>
      <c r="Q426" s="23">
        <f t="shared" ref="Q426:W426" si="493">AC426-E426</f>
        <v>0</v>
      </c>
      <c r="R426" s="23">
        <f t="shared" si="493"/>
        <v>0</v>
      </c>
      <c r="S426" s="23">
        <f t="shared" si="493"/>
        <v>0</v>
      </c>
      <c r="T426" s="23">
        <f t="shared" si="493"/>
        <v>0</v>
      </c>
      <c r="U426" s="23">
        <f t="shared" si="493"/>
        <v>0</v>
      </c>
      <c r="V426" s="23">
        <f t="shared" si="493"/>
        <v>0</v>
      </c>
      <c r="W426" s="23">
        <f t="shared" si="493"/>
        <v>0</v>
      </c>
      <c r="X426" s="23">
        <f t="shared" ref="X426" si="494">AJ426-L426</f>
        <v>0</v>
      </c>
      <c r="Y426" s="23">
        <f t="shared" ref="Y426" si="495">AK426-M426</f>
        <v>0</v>
      </c>
      <c r="Z426" s="23" t="e">
        <f>#REF!-N426</f>
        <v>#REF!</v>
      </c>
      <c r="AA426" s="23" t="e">
        <f>#REF!-O426</f>
        <v>#REF!</v>
      </c>
      <c r="AB426" s="18">
        <f>SUM(AC426:AK426)</f>
        <v>68414.600000000006</v>
      </c>
      <c r="AC426" s="23">
        <f t="shared" ref="AC426:AI426" si="496">SUM(AC428:AC431)</f>
        <v>0</v>
      </c>
      <c r="AD426" s="23">
        <f t="shared" si="496"/>
        <v>14284.699999999999</v>
      </c>
      <c r="AE426" s="23">
        <f t="shared" si="496"/>
        <v>52485.8</v>
      </c>
      <c r="AF426" s="23">
        <f t="shared" si="496"/>
        <v>1644.1</v>
      </c>
      <c r="AG426" s="23">
        <f t="shared" si="496"/>
        <v>0</v>
      </c>
      <c r="AH426" s="23">
        <f t="shared" si="496"/>
        <v>0</v>
      </c>
      <c r="AI426" s="23">
        <f t="shared" si="496"/>
        <v>0</v>
      </c>
      <c r="AJ426" s="23">
        <f t="shared" ref="AJ426:AK426" si="497">SUM(AJ428:AJ431)</f>
        <v>0</v>
      </c>
      <c r="AK426" s="141">
        <f t="shared" si="497"/>
        <v>0</v>
      </c>
    </row>
    <row r="427" spans="1:37" s="24" customFormat="1" ht="15.75" hidden="1" customHeight="1" outlineLevel="1" x14ac:dyDescent="0.25">
      <c r="A427" s="113"/>
      <c r="B427" s="54"/>
      <c r="C427" s="47" t="s">
        <v>1</v>
      </c>
      <c r="D427" s="18">
        <f t="shared" si="432"/>
        <v>0</v>
      </c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18" t="e">
        <f t="shared" si="491"/>
        <v>#REF!</v>
      </c>
      <c r="Q427" s="23"/>
      <c r="R427" s="23"/>
      <c r="S427" s="23"/>
      <c r="T427" s="23"/>
      <c r="U427" s="23"/>
      <c r="V427" s="23"/>
      <c r="W427" s="23">
        <f t="shared" ref="W427:W475" si="498">AI427-K427</f>
        <v>0</v>
      </c>
      <c r="X427" s="23">
        <f t="shared" ref="X427:X475" si="499">AJ427-L427</f>
        <v>0</v>
      </c>
      <c r="Y427" s="23">
        <f t="shared" ref="Y427:Y475" si="500">AK427-M427</f>
        <v>0</v>
      </c>
      <c r="Z427" s="23" t="e">
        <f>#REF!-N427</f>
        <v>#REF!</v>
      </c>
      <c r="AA427" s="23" t="e">
        <f>#REF!-O427</f>
        <v>#REF!</v>
      </c>
      <c r="AB427" s="18">
        <f>SUM(AC427:AK427)</f>
        <v>0</v>
      </c>
      <c r="AC427" s="23"/>
      <c r="AD427" s="23"/>
      <c r="AE427" s="23"/>
      <c r="AF427" s="23"/>
      <c r="AG427" s="23"/>
      <c r="AH427" s="23"/>
      <c r="AI427" s="23"/>
      <c r="AJ427" s="23"/>
      <c r="AK427" s="141"/>
    </row>
    <row r="428" spans="1:37" s="24" customFormat="1" ht="15.75" hidden="1" customHeight="1" outlineLevel="1" x14ac:dyDescent="0.25">
      <c r="A428" s="113"/>
      <c r="B428" s="54"/>
      <c r="C428" s="47" t="s">
        <v>2</v>
      </c>
      <c r="D428" s="18">
        <f t="shared" si="432"/>
        <v>66709.2</v>
      </c>
      <c r="E428" s="23">
        <v>0</v>
      </c>
      <c r="F428" s="23">
        <v>14223.4</v>
      </c>
      <c r="G428" s="23">
        <f>52861.3-379.6+4.1</f>
        <v>52485.8</v>
      </c>
      <c r="H428" s="23">
        <v>0</v>
      </c>
      <c r="I428" s="23">
        <v>0</v>
      </c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v>0</v>
      </c>
      <c r="P428" s="18" t="e">
        <f t="shared" si="491"/>
        <v>#REF!</v>
      </c>
      <c r="Q428" s="23">
        <f t="shared" ref="Q428:Q475" si="501">AC428-E428</f>
        <v>0</v>
      </c>
      <c r="R428" s="23">
        <f t="shared" ref="R428:R475" si="502">AD428-F428</f>
        <v>0</v>
      </c>
      <c r="S428" s="23">
        <f t="shared" ref="S428:S475" si="503">AE428-G428</f>
        <v>0</v>
      </c>
      <c r="T428" s="23">
        <f t="shared" ref="T428:T475" si="504">AF428-H428</f>
        <v>0</v>
      </c>
      <c r="U428" s="23">
        <f t="shared" ref="U428:U475" si="505">AG428-I428</f>
        <v>0</v>
      </c>
      <c r="V428" s="23">
        <f t="shared" ref="V428:V475" si="506">AH428-J428</f>
        <v>0</v>
      </c>
      <c r="W428" s="23">
        <f t="shared" si="498"/>
        <v>0</v>
      </c>
      <c r="X428" s="23">
        <f t="shared" si="499"/>
        <v>0</v>
      </c>
      <c r="Y428" s="23">
        <f t="shared" si="500"/>
        <v>0</v>
      </c>
      <c r="Z428" s="23" t="e">
        <f>#REF!-N428</f>
        <v>#REF!</v>
      </c>
      <c r="AA428" s="23" t="e">
        <f>#REF!-O428</f>
        <v>#REF!</v>
      </c>
      <c r="AB428" s="18">
        <f>SUM(AC428:AK428)</f>
        <v>66709.2</v>
      </c>
      <c r="AC428" s="23">
        <v>0</v>
      </c>
      <c r="AD428" s="23">
        <v>14223.4</v>
      </c>
      <c r="AE428" s="23">
        <f>52861.3-379.6+4.1</f>
        <v>52485.8</v>
      </c>
      <c r="AF428" s="23">
        <v>0</v>
      </c>
      <c r="AG428" s="23">
        <v>0</v>
      </c>
      <c r="AH428" s="23">
        <v>0</v>
      </c>
      <c r="AI428" s="23">
        <v>0</v>
      </c>
      <c r="AJ428" s="23">
        <v>0</v>
      </c>
      <c r="AK428" s="141">
        <v>0</v>
      </c>
    </row>
    <row r="429" spans="1:37" s="24" customFormat="1" ht="15.75" hidden="1" customHeight="1" outlineLevel="1" x14ac:dyDescent="0.25">
      <c r="A429" s="113"/>
      <c r="B429" s="54"/>
      <c r="C429" s="47" t="s">
        <v>3</v>
      </c>
      <c r="D429" s="18">
        <f t="shared" si="432"/>
        <v>1705.3999999999999</v>
      </c>
      <c r="E429" s="23">
        <v>0</v>
      </c>
      <c r="F429" s="23">
        <v>61.3</v>
      </c>
      <c r="G429" s="23">
        <v>0</v>
      </c>
      <c r="H429" s="23">
        <v>1644.1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18" t="e">
        <f t="shared" si="491"/>
        <v>#REF!</v>
      </c>
      <c r="Q429" s="23">
        <f t="shared" si="501"/>
        <v>0</v>
      </c>
      <c r="R429" s="23">
        <f t="shared" si="502"/>
        <v>0</v>
      </c>
      <c r="S429" s="23">
        <f t="shared" si="503"/>
        <v>0</v>
      </c>
      <c r="T429" s="23">
        <f t="shared" si="504"/>
        <v>0</v>
      </c>
      <c r="U429" s="23">
        <f t="shared" si="505"/>
        <v>0</v>
      </c>
      <c r="V429" s="23">
        <f t="shared" si="506"/>
        <v>0</v>
      </c>
      <c r="W429" s="23">
        <f t="shared" si="498"/>
        <v>0</v>
      </c>
      <c r="X429" s="23">
        <f t="shared" si="499"/>
        <v>0</v>
      </c>
      <c r="Y429" s="23">
        <f t="shared" si="500"/>
        <v>0</v>
      </c>
      <c r="Z429" s="23" t="e">
        <f>#REF!-N429</f>
        <v>#REF!</v>
      </c>
      <c r="AA429" s="23" t="e">
        <f>#REF!-O429</f>
        <v>#REF!</v>
      </c>
      <c r="AB429" s="18">
        <f>SUM(AC429:AK429)</f>
        <v>1705.3999999999999</v>
      </c>
      <c r="AC429" s="23">
        <v>0</v>
      </c>
      <c r="AD429" s="23">
        <v>61.3</v>
      </c>
      <c r="AE429" s="23">
        <v>0</v>
      </c>
      <c r="AF429" s="23">
        <v>1644.1</v>
      </c>
      <c r="AG429" s="23">
        <v>0</v>
      </c>
      <c r="AH429" s="23">
        <v>0</v>
      </c>
      <c r="AI429" s="23">
        <v>0</v>
      </c>
      <c r="AJ429" s="23">
        <v>0</v>
      </c>
      <c r="AK429" s="141">
        <v>0</v>
      </c>
    </row>
    <row r="430" spans="1:37" s="24" customFormat="1" ht="15.75" hidden="1" customHeight="1" outlineLevel="1" x14ac:dyDescent="0.25">
      <c r="A430" s="113"/>
      <c r="B430" s="54"/>
      <c r="C430" s="47" t="s">
        <v>4</v>
      </c>
      <c r="D430" s="18">
        <f t="shared" si="432"/>
        <v>0</v>
      </c>
      <c r="E430" s="23">
        <v>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v>0</v>
      </c>
      <c r="P430" s="18" t="e">
        <f t="shared" si="491"/>
        <v>#REF!</v>
      </c>
      <c r="Q430" s="23">
        <f t="shared" si="501"/>
        <v>0</v>
      </c>
      <c r="R430" s="23">
        <f t="shared" si="502"/>
        <v>0</v>
      </c>
      <c r="S430" s="23">
        <f t="shared" si="503"/>
        <v>0</v>
      </c>
      <c r="T430" s="23">
        <f t="shared" si="504"/>
        <v>0</v>
      </c>
      <c r="U430" s="23">
        <f t="shared" si="505"/>
        <v>0</v>
      </c>
      <c r="V430" s="23">
        <f t="shared" si="506"/>
        <v>0</v>
      </c>
      <c r="W430" s="23">
        <f t="shared" si="498"/>
        <v>0</v>
      </c>
      <c r="X430" s="23">
        <f t="shared" si="499"/>
        <v>0</v>
      </c>
      <c r="Y430" s="23">
        <f t="shared" si="500"/>
        <v>0</v>
      </c>
      <c r="Z430" s="23" t="e">
        <f>#REF!-N430</f>
        <v>#REF!</v>
      </c>
      <c r="AA430" s="23" t="e">
        <f>#REF!-O430</f>
        <v>#REF!</v>
      </c>
      <c r="AB430" s="18">
        <f>SUM(AC430:AK430)</f>
        <v>0</v>
      </c>
      <c r="AC430" s="23">
        <v>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  <c r="AJ430" s="23">
        <v>0</v>
      </c>
      <c r="AK430" s="141">
        <v>0</v>
      </c>
    </row>
    <row r="431" spans="1:37" s="24" customFormat="1" ht="15.75" hidden="1" customHeight="1" outlineLevel="1" x14ac:dyDescent="0.25">
      <c r="A431" s="113"/>
      <c r="B431" s="54"/>
      <c r="C431" s="47" t="s">
        <v>5</v>
      </c>
      <c r="D431" s="18">
        <f t="shared" si="432"/>
        <v>0</v>
      </c>
      <c r="E431" s="23">
        <v>0</v>
      </c>
      <c r="F431" s="23">
        <v>0</v>
      </c>
      <c r="G431" s="23">
        <v>0</v>
      </c>
      <c r="H431" s="23">
        <v>0</v>
      </c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0</v>
      </c>
      <c r="P431" s="18" t="e">
        <f t="shared" si="491"/>
        <v>#REF!</v>
      </c>
      <c r="Q431" s="23">
        <f t="shared" si="501"/>
        <v>0</v>
      </c>
      <c r="R431" s="23">
        <f t="shared" si="502"/>
        <v>0</v>
      </c>
      <c r="S431" s="23">
        <f t="shared" si="503"/>
        <v>0</v>
      </c>
      <c r="T431" s="23">
        <f t="shared" si="504"/>
        <v>0</v>
      </c>
      <c r="U431" s="23">
        <f t="shared" si="505"/>
        <v>0</v>
      </c>
      <c r="V431" s="23">
        <f t="shared" si="506"/>
        <v>0</v>
      </c>
      <c r="W431" s="23">
        <f t="shared" si="498"/>
        <v>0</v>
      </c>
      <c r="X431" s="23">
        <f t="shared" si="499"/>
        <v>0</v>
      </c>
      <c r="Y431" s="23">
        <f t="shared" si="500"/>
        <v>0</v>
      </c>
      <c r="Z431" s="23" t="e">
        <f>#REF!-N431</f>
        <v>#REF!</v>
      </c>
      <c r="AA431" s="23" t="e">
        <f>#REF!-O431</f>
        <v>#REF!</v>
      </c>
      <c r="AB431" s="18">
        <f>SUM(AC431:AK431)</f>
        <v>0</v>
      </c>
      <c r="AC431" s="23">
        <v>0</v>
      </c>
      <c r="AD431" s="23">
        <v>0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  <c r="AJ431" s="23">
        <v>0</v>
      </c>
      <c r="AK431" s="141">
        <v>0</v>
      </c>
    </row>
    <row r="432" spans="1:37" s="24" customFormat="1" ht="15.75" customHeight="1" outlineLevel="1" x14ac:dyDescent="0.25">
      <c r="A432" s="113" t="s">
        <v>87</v>
      </c>
      <c r="B432" s="54" t="s">
        <v>111</v>
      </c>
      <c r="C432" s="47" t="s">
        <v>0</v>
      </c>
      <c r="D432" s="18">
        <f t="shared" si="432"/>
        <v>435713</v>
      </c>
      <c r="E432" s="23">
        <f>SUM(E434:E436)</f>
        <v>0</v>
      </c>
      <c r="F432" s="23">
        <f>SUM(F434:F436)</f>
        <v>2950.6</v>
      </c>
      <c r="G432" s="23">
        <f>SUM(G434:G436)</f>
        <v>446.4</v>
      </c>
      <c r="H432" s="23">
        <f>SUM(H434:H436)</f>
        <v>0</v>
      </c>
      <c r="I432" s="23">
        <f>SUM(I434:I436)</f>
        <v>0</v>
      </c>
      <c r="J432" s="23">
        <f>SUM(J434:J436)</f>
        <v>0</v>
      </c>
      <c r="K432" s="23">
        <f>SUM(K434:K436)</f>
        <v>0</v>
      </c>
      <c r="L432" s="23">
        <f>SUM(L434:L436)</f>
        <v>0</v>
      </c>
      <c r="M432" s="23">
        <f>SUM(M434:M436)</f>
        <v>432316</v>
      </c>
      <c r="N432" s="23">
        <f>SUM(N434:N436)</f>
        <v>0</v>
      </c>
      <c r="O432" s="23">
        <f>SUM(O434:O436)</f>
        <v>0</v>
      </c>
      <c r="P432" s="18" t="e">
        <f t="shared" si="491"/>
        <v>#REF!</v>
      </c>
      <c r="Q432" s="23">
        <f t="shared" si="501"/>
        <v>0</v>
      </c>
      <c r="R432" s="23">
        <f t="shared" si="502"/>
        <v>0</v>
      </c>
      <c r="S432" s="23">
        <f t="shared" si="503"/>
        <v>0</v>
      </c>
      <c r="T432" s="23">
        <f t="shared" si="504"/>
        <v>0</v>
      </c>
      <c r="U432" s="23">
        <f t="shared" si="505"/>
        <v>0</v>
      </c>
      <c r="V432" s="23">
        <f t="shared" si="506"/>
        <v>0</v>
      </c>
      <c r="W432" s="23">
        <f t="shared" si="498"/>
        <v>0</v>
      </c>
      <c r="X432" s="23">
        <f t="shared" si="499"/>
        <v>100000</v>
      </c>
      <c r="Y432" s="23">
        <f t="shared" si="500"/>
        <v>-85112.200000000012</v>
      </c>
      <c r="Z432" s="23" t="e">
        <f>#REF!-N432</f>
        <v>#REF!</v>
      </c>
      <c r="AA432" s="23" t="e">
        <f>#REF!-O432</f>
        <v>#REF!</v>
      </c>
      <c r="AB432" s="18">
        <f>SUM(AC432:AK432)</f>
        <v>450600.8</v>
      </c>
      <c r="AC432" s="23">
        <f>SUM(AC434:AC436)</f>
        <v>0</v>
      </c>
      <c r="AD432" s="23">
        <f>SUM(AD434:AD436)</f>
        <v>2950.6</v>
      </c>
      <c r="AE432" s="23">
        <f>SUM(AE434:AE436)</f>
        <v>446.4</v>
      </c>
      <c r="AF432" s="23">
        <f>SUM(AF434:AF436)</f>
        <v>0</v>
      </c>
      <c r="AG432" s="23">
        <f>SUM(AG434:AG436)</f>
        <v>0</v>
      </c>
      <c r="AH432" s="23">
        <f>SUM(AH434:AH436)</f>
        <v>0</v>
      </c>
      <c r="AI432" s="23">
        <f>SUM(AI434:AI436)</f>
        <v>0</v>
      </c>
      <c r="AJ432" s="23">
        <f>SUM(AJ434:AJ436)</f>
        <v>100000</v>
      </c>
      <c r="AK432" s="141">
        <f>SUM(AK434:AK436)</f>
        <v>347203.8</v>
      </c>
    </row>
    <row r="433" spans="1:37" s="24" customFormat="1" ht="15.75" outlineLevel="1" x14ac:dyDescent="0.25">
      <c r="A433" s="113"/>
      <c r="B433" s="54"/>
      <c r="C433" s="47" t="s">
        <v>1</v>
      </c>
      <c r="D433" s="18">
        <f t="shared" si="432"/>
        <v>0</v>
      </c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18" t="e">
        <f t="shared" si="491"/>
        <v>#REF!</v>
      </c>
      <c r="Q433" s="23"/>
      <c r="R433" s="23"/>
      <c r="S433" s="23"/>
      <c r="T433" s="23"/>
      <c r="U433" s="23"/>
      <c r="V433" s="23"/>
      <c r="W433" s="23">
        <f t="shared" si="498"/>
        <v>0</v>
      </c>
      <c r="X433" s="23">
        <f t="shared" si="499"/>
        <v>0</v>
      </c>
      <c r="Y433" s="23">
        <f t="shared" si="500"/>
        <v>0</v>
      </c>
      <c r="Z433" s="23" t="e">
        <f>#REF!-N433</f>
        <v>#REF!</v>
      </c>
      <c r="AA433" s="23" t="e">
        <f>#REF!-O433</f>
        <v>#REF!</v>
      </c>
      <c r="AB433" s="18">
        <f>SUM(AC433:AK433)</f>
        <v>0</v>
      </c>
      <c r="AC433" s="23"/>
      <c r="AD433" s="23"/>
      <c r="AE433" s="23"/>
      <c r="AF433" s="23"/>
      <c r="AG433" s="23"/>
      <c r="AH433" s="23"/>
      <c r="AI433" s="23"/>
      <c r="AJ433" s="23"/>
      <c r="AK433" s="141"/>
    </row>
    <row r="434" spans="1:37" s="24" customFormat="1" ht="15.75" outlineLevel="1" x14ac:dyDescent="0.25">
      <c r="A434" s="113"/>
      <c r="B434" s="54"/>
      <c r="C434" s="47" t="s">
        <v>2</v>
      </c>
      <c r="D434" s="18">
        <f t="shared" si="432"/>
        <v>280118.2</v>
      </c>
      <c r="E434" s="23">
        <v>0</v>
      </c>
      <c r="F434" s="23">
        <v>2950.6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277167.60000000003</v>
      </c>
      <c r="N434" s="23">
        <v>0</v>
      </c>
      <c r="O434" s="23">
        <v>0</v>
      </c>
      <c r="P434" s="18" t="e">
        <f t="shared" si="491"/>
        <v>#REF!</v>
      </c>
      <c r="Q434" s="23">
        <f t="shared" si="501"/>
        <v>0</v>
      </c>
      <c r="R434" s="23">
        <f t="shared" si="502"/>
        <v>0</v>
      </c>
      <c r="S434" s="23">
        <f t="shared" si="503"/>
        <v>0</v>
      </c>
      <c r="T434" s="23">
        <f t="shared" si="504"/>
        <v>0</v>
      </c>
      <c r="U434" s="23">
        <f t="shared" si="505"/>
        <v>0</v>
      </c>
      <c r="V434" s="23">
        <f t="shared" si="506"/>
        <v>0</v>
      </c>
      <c r="W434" s="23">
        <f t="shared" si="498"/>
        <v>0</v>
      </c>
      <c r="X434" s="23">
        <f t="shared" si="499"/>
        <v>0</v>
      </c>
      <c r="Y434" s="23">
        <f t="shared" si="500"/>
        <v>-277167.60000000003</v>
      </c>
      <c r="Z434" s="23" t="e">
        <f>#REF!-N434</f>
        <v>#REF!</v>
      </c>
      <c r="AA434" s="23" t="e">
        <f>#REF!-O434</f>
        <v>#REF!</v>
      </c>
      <c r="AB434" s="18">
        <f>SUM(AC434:AK434)</f>
        <v>2950.6</v>
      </c>
      <c r="AC434" s="23">
        <v>0</v>
      </c>
      <c r="AD434" s="23">
        <v>2950.6</v>
      </c>
      <c r="AE434" s="23">
        <v>0</v>
      </c>
      <c r="AF434" s="23">
        <v>0</v>
      </c>
      <c r="AG434" s="23">
        <v>0</v>
      </c>
      <c r="AH434" s="23">
        <v>0</v>
      </c>
      <c r="AI434" s="23">
        <v>0</v>
      </c>
      <c r="AJ434" s="23">
        <v>0</v>
      </c>
      <c r="AK434" s="141">
        <v>0</v>
      </c>
    </row>
    <row r="435" spans="1:37" s="24" customFormat="1" ht="15.75" outlineLevel="1" x14ac:dyDescent="0.25">
      <c r="A435" s="113"/>
      <c r="B435" s="54"/>
      <c r="C435" s="47" t="s">
        <v>3</v>
      </c>
      <c r="D435" s="18">
        <f t="shared" si="432"/>
        <v>155594.79999999999</v>
      </c>
      <c r="E435" s="23">
        <v>0</v>
      </c>
      <c r="F435" s="23">
        <f>3546.1-3546.1</f>
        <v>0</v>
      </c>
      <c r="G435" s="23">
        <v>446.4</v>
      </c>
      <c r="H435" s="23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155148.4</v>
      </c>
      <c r="N435" s="23">
        <v>0</v>
      </c>
      <c r="O435" s="23">
        <v>0</v>
      </c>
      <c r="P435" s="18" t="e">
        <f t="shared" si="491"/>
        <v>#REF!</v>
      </c>
      <c r="Q435" s="23">
        <f t="shared" si="501"/>
        <v>0</v>
      </c>
      <c r="R435" s="23">
        <f t="shared" si="502"/>
        <v>0</v>
      </c>
      <c r="S435" s="23">
        <f t="shared" si="503"/>
        <v>0</v>
      </c>
      <c r="T435" s="23">
        <f t="shared" si="504"/>
        <v>0</v>
      </c>
      <c r="U435" s="23">
        <f t="shared" si="505"/>
        <v>0</v>
      </c>
      <c r="V435" s="23">
        <f t="shared" si="506"/>
        <v>0</v>
      </c>
      <c r="W435" s="23">
        <f t="shared" si="498"/>
        <v>0</v>
      </c>
      <c r="X435" s="23">
        <f t="shared" si="499"/>
        <v>100000</v>
      </c>
      <c r="Y435" s="23">
        <f t="shared" si="500"/>
        <v>192055.4</v>
      </c>
      <c r="Z435" s="23" t="e">
        <f>#REF!-N435</f>
        <v>#REF!</v>
      </c>
      <c r="AA435" s="23" t="e">
        <f>#REF!-O435</f>
        <v>#REF!</v>
      </c>
      <c r="AB435" s="18">
        <f>SUM(AC435:AK435)</f>
        <v>447650.19999999995</v>
      </c>
      <c r="AC435" s="23">
        <v>0</v>
      </c>
      <c r="AD435" s="23">
        <f>3546.1-3546.1</f>
        <v>0</v>
      </c>
      <c r="AE435" s="23">
        <v>446.4</v>
      </c>
      <c r="AF435" s="23">
        <v>0</v>
      </c>
      <c r="AG435" s="23">
        <v>0</v>
      </c>
      <c r="AH435" s="23">
        <v>0</v>
      </c>
      <c r="AI435" s="23">
        <v>0</v>
      </c>
      <c r="AJ435" s="23">
        <v>100000</v>
      </c>
      <c r="AK435" s="141">
        <v>347203.8</v>
      </c>
    </row>
    <row r="436" spans="1:37" s="24" customFormat="1" ht="15.75" outlineLevel="1" x14ac:dyDescent="0.25">
      <c r="A436" s="113"/>
      <c r="B436" s="54"/>
      <c r="C436" s="47" t="s">
        <v>4</v>
      </c>
      <c r="D436" s="18">
        <f t="shared" si="432"/>
        <v>0</v>
      </c>
      <c r="E436" s="23">
        <v>0</v>
      </c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0</v>
      </c>
      <c r="P436" s="18" t="e">
        <f t="shared" si="491"/>
        <v>#REF!</v>
      </c>
      <c r="Q436" s="23">
        <f t="shared" si="501"/>
        <v>0</v>
      </c>
      <c r="R436" s="23">
        <f t="shared" si="502"/>
        <v>0</v>
      </c>
      <c r="S436" s="23">
        <f t="shared" si="503"/>
        <v>0</v>
      </c>
      <c r="T436" s="23">
        <f t="shared" si="504"/>
        <v>0</v>
      </c>
      <c r="U436" s="23">
        <f t="shared" si="505"/>
        <v>0</v>
      </c>
      <c r="V436" s="23">
        <f t="shared" si="506"/>
        <v>0</v>
      </c>
      <c r="W436" s="23">
        <f t="shared" si="498"/>
        <v>0</v>
      </c>
      <c r="X436" s="23">
        <f t="shared" si="499"/>
        <v>0</v>
      </c>
      <c r="Y436" s="23">
        <f t="shared" si="500"/>
        <v>0</v>
      </c>
      <c r="Z436" s="23" t="e">
        <f>#REF!-N436</f>
        <v>#REF!</v>
      </c>
      <c r="AA436" s="23" t="e">
        <f>#REF!-O436</f>
        <v>#REF!</v>
      </c>
      <c r="AB436" s="18">
        <f>SUM(AC436:AK436)</f>
        <v>0</v>
      </c>
      <c r="AC436" s="23">
        <v>0</v>
      </c>
      <c r="AD436" s="23">
        <v>0</v>
      </c>
      <c r="AE436" s="23">
        <v>0</v>
      </c>
      <c r="AF436" s="23">
        <v>0</v>
      </c>
      <c r="AG436" s="23">
        <v>0</v>
      </c>
      <c r="AH436" s="23">
        <v>0</v>
      </c>
      <c r="AI436" s="23">
        <v>0</v>
      </c>
      <c r="AJ436" s="23">
        <v>0</v>
      </c>
      <c r="AK436" s="141">
        <v>0</v>
      </c>
    </row>
    <row r="437" spans="1:37" s="24" customFormat="1" ht="15.75" hidden="1" customHeight="1" outlineLevel="1" x14ac:dyDescent="0.25">
      <c r="A437" s="113" t="s">
        <v>131</v>
      </c>
      <c r="B437" s="54" t="s">
        <v>111</v>
      </c>
      <c r="C437" s="47" t="s">
        <v>0</v>
      </c>
      <c r="D437" s="18">
        <f t="shared" si="432"/>
        <v>299298.40000000002</v>
      </c>
      <c r="E437" s="23">
        <f t="shared" ref="E437:O437" si="507">SUM(E439:E442)</f>
        <v>2184.1</v>
      </c>
      <c r="F437" s="23">
        <f t="shared" si="507"/>
        <v>200541.8</v>
      </c>
      <c r="G437" s="23">
        <f t="shared" si="507"/>
        <v>96572.5</v>
      </c>
      <c r="H437" s="23">
        <f t="shared" si="507"/>
        <v>0</v>
      </c>
      <c r="I437" s="23">
        <f t="shared" si="507"/>
        <v>0</v>
      </c>
      <c r="J437" s="23">
        <f t="shared" si="507"/>
        <v>0</v>
      </c>
      <c r="K437" s="23">
        <f t="shared" si="507"/>
        <v>0</v>
      </c>
      <c r="L437" s="23">
        <f t="shared" si="507"/>
        <v>0</v>
      </c>
      <c r="M437" s="23">
        <f t="shared" si="507"/>
        <v>0</v>
      </c>
      <c r="N437" s="23">
        <f t="shared" si="507"/>
        <v>0</v>
      </c>
      <c r="O437" s="23">
        <f t="shared" si="507"/>
        <v>0</v>
      </c>
      <c r="P437" s="18" t="e">
        <f t="shared" si="491"/>
        <v>#REF!</v>
      </c>
      <c r="Q437" s="23">
        <f t="shared" si="501"/>
        <v>0</v>
      </c>
      <c r="R437" s="23">
        <f t="shared" si="502"/>
        <v>0</v>
      </c>
      <c r="S437" s="23">
        <f t="shared" si="503"/>
        <v>0</v>
      </c>
      <c r="T437" s="23">
        <f t="shared" si="504"/>
        <v>0</v>
      </c>
      <c r="U437" s="23">
        <f t="shared" si="505"/>
        <v>0</v>
      </c>
      <c r="V437" s="23">
        <f t="shared" si="506"/>
        <v>0</v>
      </c>
      <c r="W437" s="23">
        <f t="shared" si="498"/>
        <v>0</v>
      </c>
      <c r="X437" s="23">
        <f t="shared" si="499"/>
        <v>0</v>
      </c>
      <c r="Y437" s="23">
        <f t="shared" si="500"/>
        <v>0</v>
      </c>
      <c r="Z437" s="23" t="e">
        <f>#REF!-N437</f>
        <v>#REF!</v>
      </c>
      <c r="AA437" s="23" t="e">
        <f>#REF!-O437</f>
        <v>#REF!</v>
      </c>
      <c r="AB437" s="18">
        <f>SUM(AC437:AK437)</f>
        <v>299298.40000000002</v>
      </c>
      <c r="AC437" s="23">
        <f t="shared" ref="AC437:AI437" si="508">SUM(AC439:AC442)</f>
        <v>2184.1</v>
      </c>
      <c r="AD437" s="23">
        <f t="shared" si="508"/>
        <v>200541.8</v>
      </c>
      <c r="AE437" s="23">
        <f t="shared" si="508"/>
        <v>96572.5</v>
      </c>
      <c r="AF437" s="23">
        <f t="shared" si="508"/>
        <v>0</v>
      </c>
      <c r="AG437" s="23">
        <f t="shared" si="508"/>
        <v>0</v>
      </c>
      <c r="AH437" s="23">
        <f t="shared" si="508"/>
        <v>0</v>
      </c>
      <c r="AI437" s="23">
        <f t="shared" si="508"/>
        <v>0</v>
      </c>
      <c r="AJ437" s="23">
        <f t="shared" ref="AJ437:AK437" si="509">SUM(AJ439:AJ442)</f>
        <v>0</v>
      </c>
      <c r="AK437" s="141">
        <f t="shared" si="509"/>
        <v>0</v>
      </c>
    </row>
    <row r="438" spans="1:37" s="24" customFormat="1" ht="15.75" hidden="1" customHeight="1" outlineLevel="1" x14ac:dyDescent="0.25">
      <c r="A438" s="113"/>
      <c r="B438" s="54"/>
      <c r="C438" s="47" t="s">
        <v>1</v>
      </c>
      <c r="D438" s="18">
        <f t="shared" si="432"/>
        <v>0</v>
      </c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18" t="e">
        <f t="shared" si="491"/>
        <v>#REF!</v>
      </c>
      <c r="Q438" s="23"/>
      <c r="R438" s="23"/>
      <c r="S438" s="23"/>
      <c r="T438" s="23"/>
      <c r="U438" s="23"/>
      <c r="V438" s="23"/>
      <c r="W438" s="23">
        <f t="shared" si="498"/>
        <v>0</v>
      </c>
      <c r="X438" s="23">
        <f t="shared" si="499"/>
        <v>0</v>
      </c>
      <c r="Y438" s="23">
        <f t="shared" si="500"/>
        <v>0</v>
      </c>
      <c r="Z438" s="23" t="e">
        <f>#REF!-N438</f>
        <v>#REF!</v>
      </c>
      <c r="AA438" s="23" t="e">
        <f>#REF!-O438</f>
        <v>#REF!</v>
      </c>
      <c r="AB438" s="18">
        <f>SUM(AC438:AK438)</f>
        <v>0</v>
      </c>
      <c r="AC438" s="23"/>
      <c r="AD438" s="23"/>
      <c r="AE438" s="23"/>
      <c r="AF438" s="23"/>
      <c r="AG438" s="23"/>
      <c r="AH438" s="23"/>
      <c r="AI438" s="23"/>
      <c r="AJ438" s="23"/>
      <c r="AK438" s="141"/>
    </row>
    <row r="439" spans="1:37" s="24" customFormat="1" ht="15.75" hidden="1" customHeight="1" outlineLevel="1" x14ac:dyDescent="0.25">
      <c r="A439" s="113"/>
      <c r="B439" s="54"/>
      <c r="C439" s="47" t="s">
        <v>2</v>
      </c>
      <c r="D439" s="18">
        <f t="shared" si="432"/>
        <v>296462.40000000002</v>
      </c>
      <c r="E439" s="23">
        <v>0</v>
      </c>
      <c r="F439" s="23">
        <v>199942</v>
      </c>
      <c r="G439" s="23">
        <f>97086.8-492.8-73.6</f>
        <v>96520.4</v>
      </c>
      <c r="H439" s="23">
        <v>0</v>
      </c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18" t="e">
        <f t="shared" si="491"/>
        <v>#REF!</v>
      </c>
      <c r="Q439" s="23">
        <f t="shared" si="501"/>
        <v>0</v>
      </c>
      <c r="R439" s="23">
        <f t="shared" si="502"/>
        <v>0</v>
      </c>
      <c r="S439" s="23">
        <f t="shared" si="503"/>
        <v>0</v>
      </c>
      <c r="T439" s="23">
        <f t="shared" si="504"/>
        <v>0</v>
      </c>
      <c r="U439" s="23">
        <f t="shared" si="505"/>
        <v>0</v>
      </c>
      <c r="V439" s="23">
        <f t="shared" si="506"/>
        <v>0</v>
      </c>
      <c r="W439" s="23">
        <f t="shared" si="498"/>
        <v>0</v>
      </c>
      <c r="X439" s="23">
        <f t="shared" si="499"/>
        <v>0</v>
      </c>
      <c r="Y439" s="23">
        <f t="shared" si="500"/>
        <v>0</v>
      </c>
      <c r="Z439" s="23" t="e">
        <f>#REF!-N439</f>
        <v>#REF!</v>
      </c>
      <c r="AA439" s="23" t="e">
        <f>#REF!-O439</f>
        <v>#REF!</v>
      </c>
      <c r="AB439" s="18">
        <f>SUM(AC439:AK439)</f>
        <v>296462.40000000002</v>
      </c>
      <c r="AC439" s="23">
        <v>0</v>
      </c>
      <c r="AD439" s="23">
        <v>199942</v>
      </c>
      <c r="AE439" s="23">
        <f>97086.8-492.8-73.6</f>
        <v>96520.4</v>
      </c>
      <c r="AF439" s="23">
        <v>0</v>
      </c>
      <c r="AG439" s="23">
        <v>0</v>
      </c>
      <c r="AH439" s="23">
        <v>0</v>
      </c>
      <c r="AI439" s="23">
        <v>0</v>
      </c>
      <c r="AJ439" s="23">
        <v>0</v>
      </c>
      <c r="AK439" s="141">
        <v>0</v>
      </c>
    </row>
    <row r="440" spans="1:37" s="24" customFormat="1" ht="15.75" hidden="1" customHeight="1" outlineLevel="1" x14ac:dyDescent="0.25">
      <c r="A440" s="113"/>
      <c r="B440" s="54"/>
      <c r="C440" s="47" t="s">
        <v>3</v>
      </c>
      <c r="D440" s="18">
        <f t="shared" ref="D440:D475" si="510">SUM(E440:O440)</f>
        <v>2835.9999999999995</v>
      </c>
      <c r="E440" s="23">
        <v>2184.1</v>
      </c>
      <c r="F440" s="23">
        <v>599.79999999999995</v>
      </c>
      <c r="G440" s="23">
        <v>52.1</v>
      </c>
      <c r="H440" s="23">
        <v>0</v>
      </c>
      <c r="I440" s="23">
        <v>0</v>
      </c>
      <c r="J440" s="23"/>
      <c r="K440" s="23"/>
      <c r="L440" s="23">
        <v>0</v>
      </c>
      <c r="M440" s="23">
        <v>0</v>
      </c>
      <c r="N440" s="23"/>
      <c r="O440" s="23"/>
      <c r="P440" s="18" t="e">
        <f t="shared" si="491"/>
        <v>#REF!</v>
      </c>
      <c r="Q440" s="23">
        <f t="shared" si="501"/>
        <v>0</v>
      </c>
      <c r="R440" s="23">
        <f t="shared" si="502"/>
        <v>0</v>
      </c>
      <c r="S440" s="23">
        <f t="shared" si="503"/>
        <v>0</v>
      </c>
      <c r="T440" s="23">
        <f t="shared" si="504"/>
        <v>0</v>
      </c>
      <c r="U440" s="23">
        <f t="shared" si="505"/>
        <v>0</v>
      </c>
      <c r="V440" s="23">
        <f t="shared" si="506"/>
        <v>0</v>
      </c>
      <c r="W440" s="23">
        <f t="shared" si="498"/>
        <v>0</v>
      </c>
      <c r="X440" s="23">
        <f t="shared" si="499"/>
        <v>0</v>
      </c>
      <c r="Y440" s="23">
        <f t="shared" si="500"/>
        <v>0</v>
      </c>
      <c r="Z440" s="23" t="e">
        <f>#REF!-N440</f>
        <v>#REF!</v>
      </c>
      <c r="AA440" s="23" t="e">
        <f>#REF!-O440</f>
        <v>#REF!</v>
      </c>
      <c r="AB440" s="18">
        <f>SUM(AC440:AK440)</f>
        <v>2835.9999999999995</v>
      </c>
      <c r="AC440" s="23">
        <v>2184.1</v>
      </c>
      <c r="AD440" s="23">
        <v>599.79999999999995</v>
      </c>
      <c r="AE440" s="23">
        <v>52.1</v>
      </c>
      <c r="AF440" s="23">
        <v>0</v>
      </c>
      <c r="AG440" s="23">
        <v>0</v>
      </c>
      <c r="AH440" s="23"/>
      <c r="AI440" s="23"/>
      <c r="AJ440" s="23">
        <v>0</v>
      </c>
      <c r="AK440" s="141">
        <v>0</v>
      </c>
    </row>
    <row r="441" spans="1:37" s="24" customFormat="1" ht="15.75" hidden="1" customHeight="1" outlineLevel="1" x14ac:dyDescent="0.25">
      <c r="A441" s="113"/>
      <c r="B441" s="54"/>
      <c r="C441" s="47" t="s">
        <v>4</v>
      </c>
      <c r="D441" s="18">
        <f t="shared" si="510"/>
        <v>0</v>
      </c>
      <c r="E441" s="23">
        <v>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18" t="e">
        <f t="shared" si="491"/>
        <v>#REF!</v>
      </c>
      <c r="Q441" s="23">
        <f t="shared" si="501"/>
        <v>0</v>
      </c>
      <c r="R441" s="23">
        <f t="shared" si="502"/>
        <v>0</v>
      </c>
      <c r="S441" s="23">
        <f t="shared" si="503"/>
        <v>0</v>
      </c>
      <c r="T441" s="23">
        <f t="shared" si="504"/>
        <v>0</v>
      </c>
      <c r="U441" s="23">
        <f t="shared" si="505"/>
        <v>0</v>
      </c>
      <c r="V441" s="23">
        <f t="shared" si="506"/>
        <v>0</v>
      </c>
      <c r="W441" s="23">
        <f t="shared" si="498"/>
        <v>0</v>
      </c>
      <c r="X441" s="23">
        <f t="shared" si="499"/>
        <v>0</v>
      </c>
      <c r="Y441" s="23">
        <f t="shared" si="500"/>
        <v>0</v>
      </c>
      <c r="Z441" s="23" t="e">
        <f>#REF!-N441</f>
        <v>#REF!</v>
      </c>
      <c r="AA441" s="23" t="e">
        <f>#REF!-O441</f>
        <v>#REF!</v>
      </c>
      <c r="AB441" s="18">
        <f>SUM(AC441:AK441)</f>
        <v>0</v>
      </c>
      <c r="AC441" s="23">
        <v>0</v>
      </c>
      <c r="AD441" s="23">
        <v>0</v>
      </c>
      <c r="AE441" s="23">
        <v>0</v>
      </c>
      <c r="AF441" s="23">
        <v>0</v>
      </c>
      <c r="AG441" s="23">
        <v>0</v>
      </c>
      <c r="AH441" s="23">
        <v>0</v>
      </c>
      <c r="AI441" s="23">
        <v>0</v>
      </c>
      <c r="AJ441" s="23">
        <v>0</v>
      </c>
      <c r="AK441" s="141">
        <v>0</v>
      </c>
    </row>
    <row r="442" spans="1:37" s="24" customFormat="1" ht="15.75" hidden="1" customHeight="1" outlineLevel="1" x14ac:dyDescent="0.25">
      <c r="A442" s="113"/>
      <c r="B442" s="54"/>
      <c r="C442" s="47" t="s">
        <v>5</v>
      </c>
      <c r="D442" s="18">
        <f t="shared" si="510"/>
        <v>0</v>
      </c>
      <c r="E442" s="23">
        <v>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0</v>
      </c>
      <c r="P442" s="18" t="e">
        <f t="shared" si="491"/>
        <v>#REF!</v>
      </c>
      <c r="Q442" s="23">
        <f t="shared" si="501"/>
        <v>0</v>
      </c>
      <c r="R442" s="23">
        <f t="shared" si="502"/>
        <v>0</v>
      </c>
      <c r="S442" s="23">
        <f t="shared" si="503"/>
        <v>0</v>
      </c>
      <c r="T442" s="23">
        <f t="shared" si="504"/>
        <v>0</v>
      </c>
      <c r="U442" s="23">
        <f t="shared" si="505"/>
        <v>0</v>
      </c>
      <c r="V442" s="23">
        <f t="shared" si="506"/>
        <v>0</v>
      </c>
      <c r="W442" s="23">
        <f t="shared" si="498"/>
        <v>0</v>
      </c>
      <c r="X442" s="23">
        <f t="shared" si="499"/>
        <v>0</v>
      </c>
      <c r="Y442" s="23">
        <f t="shared" si="500"/>
        <v>0</v>
      </c>
      <c r="Z442" s="23" t="e">
        <f>#REF!-N442</f>
        <v>#REF!</v>
      </c>
      <c r="AA442" s="23" t="e">
        <f>#REF!-O442</f>
        <v>#REF!</v>
      </c>
      <c r="AB442" s="18">
        <f>SUM(AC442:AK442)</f>
        <v>0</v>
      </c>
      <c r="AC442" s="23">
        <v>0</v>
      </c>
      <c r="AD442" s="23">
        <v>0</v>
      </c>
      <c r="AE442" s="23">
        <v>0</v>
      </c>
      <c r="AF442" s="23">
        <v>0</v>
      </c>
      <c r="AG442" s="23">
        <v>0</v>
      </c>
      <c r="AH442" s="23">
        <v>0</v>
      </c>
      <c r="AI442" s="23">
        <v>0</v>
      </c>
      <c r="AJ442" s="23">
        <v>0</v>
      </c>
      <c r="AK442" s="141">
        <v>0</v>
      </c>
    </row>
    <row r="443" spans="1:37" s="24" customFormat="1" ht="15.75" customHeight="1" outlineLevel="1" x14ac:dyDescent="0.25">
      <c r="A443" s="113" t="s">
        <v>132</v>
      </c>
      <c r="B443" s="54" t="s">
        <v>111</v>
      </c>
      <c r="C443" s="47" t="s">
        <v>0</v>
      </c>
      <c r="D443" s="18">
        <f t="shared" si="510"/>
        <v>197451.1</v>
      </c>
      <c r="E443" s="23">
        <f>SUM(E445:E447)</f>
        <v>0</v>
      </c>
      <c r="F443" s="23">
        <f>SUM(F445:F447)</f>
        <v>1658.9</v>
      </c>
      <c r="G443" s="23">
        <f>SUM(G445:G447)</f>
        <v>331.1</v>
      </c>
      <c r="H443" s="23">
        <f>SUM(H445:H447)</f>
        <v>0</v>
      </c>
      <c r="I443" s="23">
        <f>SUM(I445:I447)</f>
        <v>0</v>
      </c>
      <c r="J443" s="23">
        <f>SUM(J445:J447)</f>
        <v>45323.700000000004</v>
      </c>
      <c r="K443" s="23">
        <f>SUM(K445:K447)</f>
        <v>150137.4</v>
      </c>
      <c r="L443" s="23">
        <f>SUM(L445:L447)</f>
        <v>0</v>
      </c>
      <c r="M443" s="23">
        <f>SUM(M445:M447)</f>
        <v>0</v>
      </c>
      <c r="N443" s="23">
        <f>SUM(N445:N447)</f>
        <v>0</v>
      </c>
      <c r="O443" s="23">
        <f>SUM(O445:O447)</f>
        <v>0</v>
      </c>
      <c r="P443" s="18" t="e">
        <f t="shared" si="491"/>
        <v>#REF!</v>
      </c>
      <c r="Q443" s="23">
        <f t="shared" si="501"/>
        <v>0</v>
      </c>
      <c r="R443" s="23">
        <f t="shared" si="502"/>
        <v>0</v>
      </c>
      <c r="S443" s="23">
        <f t="shared" si="503"/>
        <v>0</v>
      </c>
      <c r="T443" s="23">
        <f t="shared" si="504"/>
        <v>0</v>
      </c>
      <c r="U443" s="23">
        <f t="shared" si="505"/>
        <v>0</v>
      </c>
      <c r="V443" s="23">
        <f t="shared" si="506"/>
        <v>0</v>
      </c>
      <c r="W443" s="23">
        <f t="shared" si="498"/>
        <v>-59243.199999999997</v>
      </c>
      <c r="X443" s="23">
        <f t="shared" si="499"/>
        <v>0</v>
      </c>
      <c r="Y443" s="23">
        <f t="shared" si="500"/>
        <v>0</v>
      </c>
      <c r="Z443" s="23" t="e">
        <f>#REF!-N443</f>
        <v>#REF!</v>
      </c>
      <c r="AA443" s="23" t="e">
        <f>#REF!-O443</f>
        <v>#REF!</v>
      </c>
      <c r="AB443" s="18">
        <f>SUM(AC443:AK443)</f>
        <v>138207.9</v>
      </c>
      <c r="AC443" s="23">
        <f>SUM(AC445:AC447)</f>
        <v>0</v>
      </c>
      <c r="AD443" s="23">
        <f>SUM(AD445:AD447)</f>
        <v>1658.9</v>
      </c>
      <c r="AE443" s="23">
        <f>SUM(AE445:AE447)</f>
        <v>331.1</v>
      </c>
      <c r="AF443" s="23">
        <f>SUM(AF445:AF447)</f>
        <v>0</v>
      </c>
      <c r="AG443" s="23">
        <f>SUM(AG445:AG447)</f>
        <v>0</v>
      </c>
      <c r="AH443" s="23">
        <f>SUM(AH445:AH447)</f>
        <v>45323.700000000004</v>
      </c>
      <c r="AI443" s="23">
        <f>SUM(AI445:AI447)</f>
        <v>90894.2</v>
      </c>
      <c r="AJ443" s="23">
        <f>SUM(AJ445:AJ447)</f>
        <v>0</v>
      </c>
      <c r="AK443" s="141">
        <f>SUM(AK445:AK447)</f>
        <v>0</v>
      </c>
    </row>
    <row r="444" spans="1:37" s="24" customFormat="1" ht="15.75" outlineLevel="1" x14ac:dyDescent="0.25">
      <c r="A444" s="113"/>
      <c r="B444" s="54"/>
      <c r="C444" s="47" t="s">
        <v>1</v>
      </c>
      <c r="D444" s="18">
        <f t="shared" si="510"/>
        <v>0</v>
      </c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18" t="e">
        <f t="shared" si="491"/>
        <v>#REF!</v>
      </c>
      <c r="Q444" s="23"/>
      <c r="R444" s="23"/>
      <c r="S444" s="23"/>
      <c r="T444" s="23"/>
      <c r="U444" s="23"/>
      <c r="V444" s="23"/>
      <c r="W444" s="23">
        <f t="shared" si="498"/>
        <v>0</v>
      </c>
      <c r="X444" s="23">
        <f t="shared" si="499"/>
        <v>0</v>
      </c>
      <c r="Y444" s="23">
        <f t="shared" si="500"/>
        <v>0</v>
      </c>
      <c r="Z444" s="23" t="e">
        <f>#REF!-N444</f>
        <v>#REF!</v>
      </c>
      <c r="AA444" s="23" t="e">
        <f>#REF!-O444</f>
        <v>#REF!</v>
      </c>
      <c r="AB444" s="18">
        <f>SUM(AC444:AK444)</f>
        <v>0</v>
      </c>
      <c r="AC444" s="23"/>
      <c r="AD444" s="23"/>
      <c r="AE444" s="23"/>
      <c r="AF444" s="23"/>
      <c r="AG444" s="23"/>
      <c r="AH444" s="23"/>
      <c r="AI444" s="23"/>
      <c r="AJ444" s="23"/>
      <c r="AK444" s="141"/>
    </row>
    <row r="445" spans="1:37" s="24" customFormat="1" ht="15.75" outlineLevel="1" x14ac:dyDescent="0.25">
      <c r="A445" s="113"/>
      <c r="B445" s="54"/>
      <c r="C445" s="47" t="s">
        <v>2</v>
      </c>
      <c r="D445" s="18">
        <f t="shared" si="510"/>
        <v>1658.9</v>
      </c>
      <c r="E445" s="23">
        <v>0</v>
      </c>
      <c r="F445" s="23">
        <v>1658.9</v>
      </c>
      <c r="G445" s="23">
        <v>0</v>
      </c>
      <c r="H445" s="23">
        <v>0</v>
      </c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18" t="e">
        <f t="shared" si="491"/>
        <v>#REF!</v>
      </c>
      <c r="Q445" s="23">
        <f t="shared" si="501"/>
        <v>0</v>
      </c>
      <c r="R445" s="23">
        <f t="shared" si="502"/>
        <v>0</v>
      </c>
      <c r="S445" s="23">
        <f t="shared" si="503"/>
        <v>0</v>
      </c>
      <c r="T445" s="23">
        <f t="shared" si="504"/>
        <v>0</v>
      </c>
      <c r="U445" s="23">
        <f t="shared" si="505"/>
        <v>0</v>
      </c>
      <c r="V445" s="23">
        <f t="shared" si="506"/>
        <v>0</v>
      </c>
      <c r="W445" s="23">
        <f t="shared" si="498"/>
        <v>0</v>
      </c>
      <c r="X445" s="23">
        <f t="shared" si="499"/>
        <v>0</v>
      </c>
      <c r="Y445" s="23">
        <f t="shared" si="500"/>
        <v>0</v>
      </c>
      <c r="Z445" s="23" t="e">
        <f>#REF!-N445</f>
        <v>#REF!</v>
      </c>
      <c r="AA445" s="23" t="e">
        <f>#REF!-O445</f>
        <v>#REF!</v>
      </c>
      <c r="AB445" s="18">
        <f>SUM(AC445:AK445)</f>
        <v>1658.9</v>
      </c>
      <c r="AC445" s="23">
        <v>0</v>
      </c>
      <c r="AD445" s="23">
        <v>1658.9</v>
      </c>
      <c r="AE445" s="23">
        <v>0</v>
      </c>
      <c r="AF445" s="23">
        <v>0</v>
      </c>
      <c r="AG445" s="23">
        <v>0</v>
      </c>
      <c r="AH445" s="23">
        <v>0</v>
      </c>
      <c r="AI445" s="23">
        <v>0</v>
      </c>
      <c r="AJ445" s="23">
        <v>0</v>
      </c>
      <c r="AK445" s="141">
        <v>0</v>
      </c>
    </row>
    <row r="446" spans="1:37" s="24" customFormat="1" ht="15.75" outlineLevel="1" x14ac:dyDescent="0.25">
      <c r="A446" s="113"/>
      <c r="B446" s="54"/>
      <c r="C446" s="47" t="s">
        <v>3</v>
      </c>
      <c r="D446" s="18">
        <f t="shared" si="510"/>
        <v>195792.2</v>
      </c>
      <c r="E446" s="23">
        <v>0</v>
      </c>
      <c r="F446" s="23">
        <v>0</v>
      </c>
      <c r="G446" s="23">
        <v>331.1</v>
      </c>
      <c r="H446" s="23">
        <v>0</v>
      </c>
      <c r="I446" s="23">
        <v>0</v>
      </c>
      <c r="J446" s="23">
        <f>45323.8-0.1</f>
        <v>45323.700000000004</v>
      </c>
      <c r="K446" s="25">
        <f>90634+59503.4</f>
        <v>150137.4</v>
      </c>
      <c r="L446" s="23">
        <v>0</v>
      </c>
      <c r="M446" s="23">
        <v>0</v>
      </c>
      <c r="N446" s="23">
        <f>187156.6-187156.6</f>
        <v>0</v>
      </c>
      <c r="O446" s="23">
        <v>0</v>
      </c>
      <c r="P446" s="18" t="e">
        <f t="shared" si="491"/>
        <v>#REF!</v>
      </c>
      <c r="Q446" s="23">
        <f t="shared" si="501"/>
        <v>0</v>
      </c>
      <c r="R446" s="23">
        <f t="shared" si="502"/>
        <v>0</v>
      </c>
      <c r="S446" s="23">
        <f t="shared" si="503"/>
        <v>0</v>
      </c>
      <c r="T446" s="23">
        <f t="shared" si="504"/>
        <v>0</v>
      </c>
      <c r="U446" s="23">
        <f t="shared" si="505"/>
        <v>0</v>
      </c>
      <c r="V446" s="23">
        <f t="shared" si="506"/>
        <v>0</v>
      </c>
      <c r="W446" s="23">
        <f t="shared" si="498"/>
        <v>-59243.199999999997</v>
      </c>
      <c r="X446" s="23">
        <f t="shared" si="499"/>
        <v>0</v>
      </c>
      <c r="Y446" s="23">
        <f t="shared" si="500"/>
        <v>0</v>
      </c>
      <c r="Z446" s="23" t="e">
        <f>#REF!-N446</f>
        <v>#REF!</v>
      </c>
      <c r="AA446" s="23" t="e">
        <f>#REF!-O446</f>
        <v>#REF!</v>
      </c>
      <c r="AB446" s="18">
        <f>SUM(AC446:AK446)</f>
        <v>136549</v>
      </c>
      <c r="AC446" s="23">
        <v>0</v>
      </c>
      <c r="AD446" s="23">
        <v>0</v>
      </c>
      <c r="AE446" s="23">
        <v>331.1</v>
      </c>
      <c r="AF446" s="23">
        <v>0</v>
      </c>
      <c r="AG446" s="23">
        <v>0</v>
      </c>
      <c r="AH446" s="23">
        <f>45323.8-0.1</f>
        <v>45323.700000000004</v>
      </c>
      <c r="AI446" s="23">
        <v>90894.2</v>
      </c>
      <c r="AJ446" s="23">
        <v>0</v>
      </c>
      <c r="AK446" s="141">
        <v>0</v>
      </c>
    </row>
    <row r="447" spans="1:37" s="24" customFormat="1" ht="15.75" outlineLevel="1" x14ac:dyDescent="0.25">
      <c r="A447" s="113"/>
      <c r="B447" s="54"/>
      <c r="C447" s="47" t="s">
        <v>4</v>
      </c>
      <c r="D447" s="18">
        <f t="shared" si="510"/>
        <v>0</v>
      </c>
      <c r="E447" s="23">
        <v>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18" t="e">
        <f t="shared" si="491"/>
        <v>#REF!</v>
      </c>
      <c r="Q447" s="23">
        <f t="shared" si="501"/>
        <v>0</v>
      </c>
      <c r="R447" s="23">
        <f t="shared" si="502"/>
        <v>0</v>
      </c>
      <c r="S447" s="23">
        <f t="shared" si="503"/>
        <v>0</v>
      </c>
      <c r="T447" s="23">
        <f t="shared" si="504"/>
        <v>0</v>
      </c>
      <c r="U447" s="23">
        <f t="shared" si="505"/>
        <v>0</v>
      </c>
      <c r="V447" s="23">
        <f t="shared" si="506"/>
        <v>0</v>
      </c>
      <c r="W447" s="23">
        <f t="shared" si="498"/>
        <v>0</v>
      </c>
      <c r="X447" s="23">
        <f t="shared" si="499"/>
        <v>0</v>
      </c>
      <c r="Y447" s="23">
        <f t="shared" si="500"/>
        <v>0</v>
      </c>
      <c r="Z447" s="23" t="e">
        <f>#REF!-N447</f>
        <v>#REF!</v>
      </c>
      <c r="AA447" s="23" t="e">
        <f>#REF!-O447</f>
        <v>#REF!</v>
      </c>
      <c r="AB447" s="18">
        <f>SUM(AC447:AK447)</f>
        <v>0</v>
      </c>
      <c r="AC447" s="23">
        <v>0</v>
      </c>
      <c r="AD447" s="23">
        <v>0</v>
      </c>
      <c r="AE447" s="23">
        <v>0</v>
      </c>
      <c r="AF447" s="23">
        <v>0</v>
      </c>
      <c r="AG447" s="23">
        <v>0</v>
      </c>
      <c r="AH447" s="23">
        <v>0</v>
      </c>
      <c r="AI447" s="23">
        <v>0</v>
      </c>
      <c r="AJ447" s="23">
        <v>0</v>
      </c>
      <c r="AK447" s="141">
        <v>0</v>
      </c>
    </row>
    <row r="448" spans="1:37" s="24" customFormat="1" ht="15.75" hidden="1" customHeight="1" outlineLevel="1" x14ac:dyDescent="0.25">
      <c r="A448" s="120" t="s">
        <v>224</v>
      </c>
      <c r="B448" s="54" t="s">
        <v>111</v>
      </c>
      <c r="C448" s="47" t="s">
        <v>0</v>
      </c>
      <c r="D448" s="18">
        <f t="shared" si="510"/>
        <v>195252.4</v>
      </c>
      <c r="E448" s="23">
        <f>SUM(E450:E453)</f>
        <v>0</v>
      </c>
      <c r="F448" s="23">
        <f t="shared" ref="F448:O448" si="511">SUM(F450:F453)</f>
        <v>0</v>
      </c>
      <c r="G448" s="23">
        <f t="shared" si="511"/>
        <v>0</v>
      </c>
      <c r="H448" s="23">
        <f t="shared" si="511"/>
        <v>0</v>
      </c>
      <c r="I448" s="23">
        <f t="shared" si="511"/>
        <v>0</v>
      </c>
      <c r="J448" s="23">
        <f t="shared" si="511"/>
        <v>0</v>
      </c>
      <c r="K448" s="23">
        <f t="shared" si="511"/>
        <v>0</v>
      </c>
      <c r="L448" s="23">
        <f t="shared" si="511"/>
        <v>0</v>
      </c>
      <c r="M448" s="23">
        <f t="shared" si="511"/>
        <v>195252.4</v>
      </c>
      <c r="N448" s="23">
        <f t="shared" si="511"/>
        <v>0</v>
      </c>
      <c r="O448" s="23">
        <f t="shared" si="511"/>
        <v>0</v>
      </c>
      <c r="P448" s="18" t="e">
        <f t="shared" si="491"/>
        <v>#REF!</v>
      </c>
      <c r="Q448" s="23">
        <f t="shared" si="501"/>
        <v>0</v>
      </c>
      <c r="R448" s="23">
        <f t="shared" si="502"/>
        <v>0</v>
      </c>
      <c r="S448" s="23">
        <f t="shared" si="503"/>
        <v>0</v>
      </c>
      <c r="T448" s="23">
        <f t="shared" si="504"/>
        <v>0</v>
      </c>
      <c r="U448" s="23">
        <f t="shared" si="505"/>
        <v>0</v>
      </c>
      <c r="V448" s="23">
        <f t="shared" si="506"/>
        <v>0</v>
      </c>
      <c r="W448" s="23">
        <f t="shared" si="498"/>
        <v>0</v>
      </c>
      <c r="X448" s="23">
        <f t="shared" si="499"/>
        <v>0</v>
      </c>
      <c r="Y448" s="23">
        <f t="shared" si="500"/>
        <v>-195252.4</v>
      </c>
      <c r="Z448" s="23" t="e">
        <f>#REF!-N448</f>
        <v>#REF!</v>
      </c>
      <c r="AA448" s="23" t="e">
        <f>#REF!-O448</f>
        <v>#REF!</v>
      </c>
      <c r="AB448" s="18">
        <f>SUM(AC448:AK448)</f>
        <v>0</v>
      </c>
      <c r="AC448" s="23">
        <f>SUM(AC450:AC453)</f>
        <v>0</v>
      </c>
      <c r="AD448" s="23">
        <f t="shared" ref="AD448:AI448" si="512">SUM(AD450:AD453)</f>
        <v>0</v>
      </c>
      <c r="AE448" s="23">
        <f t="shared" si="512"/>
        <v>0</v>
      </c>
      <c r="AF448" s="23">
        <f t="shared" si="512"/>
        <v>0</v>
      </c>
      <c r="AG448" s="23">
        <f t="shared" si="512"/>
        <v>0</v>
      </c>
      <c r="AH448" s="23">
        <f t="shared" si="512"/>
        <v>0</v>
      </c>
      <c r="AI448" s="23">
        <f t="shared" si="512"/>
        <v>0</v>
      </c>
      <c r="AJ448" s="23">
        <f t="shared" ref="AJ448:AK448" si="513">SUM(AJ450:AJ453)</f>
        <v>0</v>
      </c>
      <c r="AK448" s="141">
        <f t="shared" si="513"/>
        <v>0</v>
      </c>
    </row>
    <row r="449" spans="1:37" s="24" customFormat="1" ht="15.75" hidden="1" customHeight="1" outlineLevel="1" x14ac:dyDescent="0.25">
      <c r="A449" s="120"/>
      <c r="B449" s="54"/>
      <c r="C449" s="47" t="s">
        <v>1</v>
      </c>
      <c r="D449" s="18">
        <f t="shared" si="510"/>
        <v>0</v>
      </c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18" t="e">
        <f t="shared" si="491"/>
        <v>#REF!</v>
      </c>
      <c r="Q449" s="23"/>
      <c r="R449" s="23"/>
      <c r="S449" s="23"/>
      <c r="T449" s="23"/>
      <c r="U449" s="23"/>
      <c r="V449" s="23"/>
      <c r="W449" s="23">
        <f t="shared" si="498"/>
        <v>0</v>
      </c>
      <c r="X449" s="23">
        <f t="shared" si="499"/>
        <v>0</v>
      </c>
      <c r="Y449" s="23">
        <f t="shared" si="500"/>
        <v>0</v>
      </c>
      <c r="Z449" s="23" t="e">
        <f>#REF!-N449</f>
        <v>#REF!</v>
      </c>
      <c r="AA449" s="23" t="e">
        <f>#REF!-O449</f>
        <v>#REF!</v>
      </c>
      <c r="AB449" s="18">
        <f>SUM(AC449:AK449)</f>
        <v>0</v>
      </c>
      <c r="AC449" s="23"/>
      <c r="AD449" s="23"/>
      <c r="AE449" s="23"/>
      <c r="AF449" s="23"/>
      <c r="AG449" s="23"/>
      <c r="AH449" s="23"/>
      <c r="AI449" s="23"/>
      <c r="AJ449" s="23"/>
      <c r="AK449" s="141"/>
    </row>
    <row r="450" spans="1:37" s="24" customFormat="1" ht="15.75" hidden="1" customHeight="1" outlineLevel="1" x14ac:dyDescent="0.25">
      <c r="A450" s="120"/>
      <c r="B450" s="54"/>
      <c r="C450" s="47" t="s">
        <v>2</v>
      </c>
      <c r="D450" s="18">
        <f t="shared" si="510"/>
        <v>195252.4</v>
      </c>
      <c r="E450" s="23">
        <v>0</v>
      </c>
      <c r="F450" s="23">
        <v>0</v>
      </c>
      <c r="G450" s="23">
        <v>0</v>
      </c>
      <c r="H450" s="23">
        <v>0</v>
      </c>
      <c r="I450" s="23">
        <v>0</v>
      </c>
      <c r="J450" s="23">
        <v>0</v>
      </c>
      <c r="K450" s="23">
        <v>0</v>
      </c>
      <c r="L450" s="23">
        <v>0</v>
      </c>
      <c r="M450" s="23">
        <v>195252.4</v>
      </c>
      <c r="N450" s="23">
        <v>0</v>
      </c>
      <c r="O450" s="23">
        <v>0</v>
      </c>
      <c r="P450" s="18" t="e">
        <f t="shared" si="491"/>
        <v>#REF!</v>
      </c>
      <c r="Q450" s="23">
        <f t="shared" si="501"/>
        <v>0</v>
      </c>
      <c r="R450" s="23">
        <f t="shared" si="502"/>
        <v>0</v>
      </c>
      <c r="S450" s="23">
        <f t="shared" si="503"/>
        <v>0</v>
      </c>
      <c r="T450" s="23">
        <f t="shared" si="504"/>
        <v>0</v>
      </c>
      <c r="U450" s="23">
        <f t="shared" si="505"/>
        <v>0</v>
      </c>
      <c r="V450" s="23">
        <f t="shared" si="506"/>
        <v>0</v>
      </c>
      <c r="W450" s="23">
        <f t="shared" si="498"/>
        <v>0</v>
      </c>
      <c r="X450" s="23">
        <f t="shared" si="499"/>
        <v>0</v>
      </c>
      <c r="Y450" s="23">
        <f t="shared" si="500"/>
        <v>-195252.4</v>
      </c>
      <c r="Z450" s="23" t="e">
        <f>#REF!-N450</f>
        <v>#REF!</v>
      </c>
      <c r="AA450" s="23" t="e">
        <f>#REF!-O450</f>
        <v>#REF!</v>
      </c>
      <c r="AB450" s="18">
        <f>SUM(AC450:AK450)</f>
        <v>0</v>
      </c>
      <c r="AC450" s="23">
        <v>0</v>
      </c>
      <c r="AD450" s="23">
        <v>0</v>
      </c>
      <c r="AE450" s="23">
        <v>0</v>
      </c>
      <c r="AF450" s="23">
        <v>0</v>
      </c>
      <c r="AG450" s="23">
        <v>0</v>
      </c>
      <c r="AH450" s="23">
        <v>0</v>
      </c>
      <c r="AI450" s="23">
        <v>0</v>
      </c>
      <c r="AJ450" s="23">
        <v>0</v>
      </c>
      <c r="AK450" s="141">
        <v>0</v>
      </c>
    </row>
    <row r="451" spans="1:37" s="24" customFormat="1" ht="15.75" hidden="1" customHeight="1" outlineLevel="1" x14ac:dyDescent="0.25">
      <c r="A451" s="120"/>
      <c r="B451" s="54"/>
      <c r="C451" s="47" t="s">
        <v>3</v>
      </c>
      <c r="D451" s="18">
        <f t="shared" si="510"/>
        <v>0</v>
      </c>
      <c r="E451" s="23">
        <v>0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0</v>
      </c>
      <c r="P451" s="18" t="e">
        <f t="shared" si="491"/>
        <v>#REF!</v>
      </c>
      <c r="Q451" s="23">
        <f t="shared" si="501"/>
        <v>0</v>
      </c>
      <c r="R451" s="23">
        <f t="shared" si="502"/>
        <v>0</v>
      </c>
      <c r="S451" s="23">
        <f t="shared" si="503"/>
        <v>0</v>
      </c>
      <c r="T451" s="23">
        <f t="shared" si="504"/>
        <v>0</v>
      </c>
      <c r="U451" s="23">
        <f t="shared" si="505"/>
        <v>0</v>
      </c>
      <c r="V451" s="23">
        <f t="shared" si="506"/>
        <v>0</v>
      </c>
      <c r="W451" s="23">
        <f t="shared" si="498"/>
        <v>0</v>
      </c>
      <c r="X451" s="23">
        <f t="shared" si="499"/>
        <v>0</v>
      </c>
      <c r="Y451" s="23">
        <f t="shared" si="500"/>
        <v>0</v>
      </c>
      <c r="Z451" s="23" t="e">
        <f>#REF!-N451</f>
        <v>#REF!</v>
      </c>
      <c r="AA451" s="23" t="e">
        <f>#REF!-O451</f>
        <v>#REF!</v>
      </c>
      <c r="AB451" s="18">
        <f>SUM(AC451:AK451)</f>
        <v>0</v>
      </c>
      <c r="AC451" s="23">
        <v>0</v>
      </c>
      <c r="AD451" s="23">
        <v>0</v>
      </c>
      <c r="AE451" s="23">
        <v>0</v>
      </c>
      <c r="AF451" s="23">
        <v>0</v>
      </c>
      <c r="AG451" s="23">
        <v>0</v>
      </c>
      <c r="AH451" s="23">
        <v>0</v>
      </c>
      <c r="AI451" s="23">
        <v>0</v>
      </c>
      <c r="AJ451" s="23">
        <v>0</v>
      </c>
      <c r="AK451" s="141">
        <v>0</v>
      </c>
    </row>
    <row r="452" spans="1:37" s="24" customFormat="1" ht="15.75" hidden="1" customHeight="1" outlineLevel="1" x14ac:dyDescent="0.25">
      <c r="A452" s="120"/>
      <c r="B452" s="54"/>
      <c r="C452" s="47" t="s">
        <v>4</v>
      </c>
      <c r="D452" s="18">
        <f t="shared" si="510"/>
        <v>0</v>
      </c>
      <c r="E452" s="23">
        <v>0</v>
      </c>
      <c r="F452" s="23">
        <v>0</v>
      </c>
      <c r="G452" s="23">
        <v>0</v>
      </c>
      <c r="H452" s="23">
        <v>0</v>
      </c>
      <c r="I452" s="23">
        <v>0</v>
      </c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0</v>
      </c>
      <c r="P452" s="18" t="e">
        <f t="shared" si="491"/>
        <v>#REF!</v>
      </c>
      <c r="Q452" s="23">
        <f t="shared" si="501"/>
        <v>0</v>
      </c>
      <c r="R452" s="23">
        <f t="shared" si="502"/>
        <v>0</v>
      </c>
      <c r="S452" s="23">
        <f t="shared" si="503"/>
        <v>0</v>
      </c>
      <c r="T452" s="23">
        <f t="shared" si="504"/>
        <v>0</v>
      </c>
      <c r="U452" s="23">
        <f t="shared" si="505"/>
        <v>0</v>
      </c>
      <c r="V452" s="23">
        <f t="shared" si="506"/>
        <v>0</v>
      </c>
      <c r="W452" s="23">
        <f t="shared" si="498"/>
        <v>0</v>
      </c>
      <c r="X452" s="23">
        <f t="shared" si="499"/>
        <v>0</v>
      </c>
      <c r="Y452" s="23">
        <f t="shared" si="500"/>
        <v>0</v>
      </c>
      <c r="Z452" s="23" t="e">
        <f>#REF!-N452</f>
        <v>#REF!</v>
      </c>
      <c r="AA452" s="23" t="e">
        <f>#REF!-O452</f>
        <v>#REF!</v>
      </c>
      <c r="AB452" s="18">
        <f>SUM(AC452:AK452)</f>
        <v>0</v>
      </c>
      <c r="AC452" s="23">
        <v>0</v>
      </c>
      <c r="AD452" s="23">
        <v>0</v>
      </c>
      <c r="AE452" s="23">
        <v>0</v>
      </c>
      <c r="AF452" s="23">
        <v>0</v>
      </c>
      <c r="AG452" s="23">
        <v>0</v>
      </c>
      <c r="AH452" s="23">
        <v>0</v>
      </c>
      <c r="AI452" s="23">
        <v>0</v>
      </c>
      <c r="AJ452" s="23">
        <v>0</v>
      </c>
      <c r="AK452" s="141">
        <v>0</v>
      </c>
    </row>
    <row r="453" spans="1:37" s="24" customFormat="1" ht="15.75" hidden="1" customHeight="1" outlineLevel="1" x14ac:dyDescent="0.25">
      <c r="A453" s="120"/>
      <c r="B453" s="54"/>
      <c r="C453" s="47" t="s">
        <v>5</v>
      </c>
      <c r="D453" s="18">
        <f t="shared" si="510"/>
        <v>0</v>
      </c>
      <c r="E453" s="23">
        <v>0</v>
      </c>
      <c r="F453" s="23">
        <v>0</v>
      </c>
      <c r="G453" s="23">
        <v>0</v>
      </c>
      <c r="H453" s="23">
        <v>0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0</v>
      </c>
      <c r="O453" s="23">
        <v>0</v>
      </c>
      <c r="P453" s="18" t="e">
        <f t="shared" si="491"/>
        <v>#REF!</v>
      </c>
      <c r="Q453" s="23">
        <f t="shared" si="501"/>
        <v>0</v>
      </c>
      <c r="R453" s="23">
        <f t="shared" si="502"/>
        <v>0</v>
      </c>
      <c r="S453" s="23">
        <f t="shared" si="503"/>
        <v>0</v>
      </c>
      <c r="T453" s="23">
        <f t="shared" si="504"/>
        <v>0</v>
      </c>
      <c r="U453" s="23">
        <f t="shared" si="505"/>
        <v>0</v>
      </c>
      <c r="V453" s="23">
        <f t="shared" si="506"/>
        <v>0</v>
      </c>
      <c r="W453" s="23">
        <f t="shared" si="498"/>
        <v>0</v>
      </c>
      <c r="X453" s="23">
        <f t="shared" si="499"/>
        <v>0</v>
      </c>
      <c r="Y453" s="23">
        <f t="shared" si="500"/>
        <v>0</v>
      </c>
      <c r="Z453" s="23" t="e">
        <f>#REF!-N453</f>
        <v>#REF!</v>
      </c>
      <c r="AA453" s="23" t="e">
        <f>#REF!-O453</f>
        <v>#REF!</v>
      </c>
      <c r="AB453" s="18">
        <f>SUM(AC453:AK453)</f>
        <v>0</v>
      </c>
      <c r="AC453" s="23">
        <v>0</v>
      </c>
      <c r="AD453" s="23">
        <v>0</v>
      </c>
      <c r="AE453" s="23">
        <v>0</v>
      </c>
      <c r="AF453" s="23">
        <v>0</v>
      </c>
      <c r="AG453" s="23">
        <v>0</v>
      </c>
      <c r="AH453" s="23">
        <v>0</v>
      </c>
      <c r="AI453" s="23">
        <v>0</v>
      </c>
      <c r="AJ453" s="23">
        <v>0</v>
      </c>
      <c r="AK453" s="141">
        <v>0</v>
      </c>
    </row>
    <row r="454" spans="1:37" s="24" customFormat="1" ht="15.75" hidden="1" customHeight="1" outlineLevel="1" x14ac:dyDescent="0.25">
      <c r="A454" s="120" t="s">
        <v>133</v>
      </c>
      <c r="B454" s="54" t="s">
        <v>111</v>
      </c>
      <c r="C454" s="47" t="s">
        <v>0</v>
      </c>
      <c r="D454" s="18">
        <f t="shared" ref="D454:D459" si="514">SUM(E454:O454)</f>
        <v>4151</v>
      </c>
      <c r="E454" s="23">
        <f t="shared" ref="E454:O454" si="515">SUM(E456:E459)</f>
        <v>0</v>
      </c>
      <c r="F454" s="23">
        <f t="shared" si="515"/>
        <v>0</v>
      </c>
      <c r="G454" s="23">
        <f t="shared" si="515"/>
        <v>3750.3999999999996</v>
      </c>
      <c r="H454" s="23">
        <f t="shared" si="515"/>
        <v>390.6</v>
      </c>
      <c r="I454" s="23">
        <f t="shared" si="515"/>
        <v>10</v>
      </c>
      <c r="J454" s="23">
        <f t="shared" si="515"/>
        <v>0</v>
      </c>
      <c r="K454" s="23">
        <f t="shared" si="515"/>
        <v>0</v>
      </c>
      <c r="L454" s="23">
        <f t="shared" si="515"/>
        <v>0</v>
      </c>
      <c r="M454" s="23">
        <f t="shared" si="515"/>
        <v>0</v>
      </c>
      <c r="N454" s="23">
        <f t="shared" si="515"/>
        <v>0</v>
      </c>
      <c r="O454" s="23">
        <f t="shared" si="515"/>
        <v>0</v>
      </c>
      <c r="P454" s="18" t="e">
        <f t="shared" ref="P454:P459" si="516">SUM(Q454:AA454)</f>
        <v>#REF!</v>
      </c>
      <c r="Q454" s="23">
        <f t="shared" ref="Q454" si="517">AC454-E454</f>
        <v>0</v>
      </c>
      <c r="R454" s="23">
        <f t="shared" ref="R454" si="518">AD454-F454</f>
        <v>0</v>
      </c>
      <c r="S454" s="23">
        <f t="shared" ref="S454" si="519">AE454-G454</f>
        <v>0</v>
      </c>
      <c r="T454" s="23">
        <f t="shared" ref="T454" si="520">AF454-H454</f>
        <v>0</v>
      </c>
      <c r="U454" s="23">
        <f t="shared" ref="U454" si="521">AG454-I454</f>
        <v>0</v>
      </c>
      <c r="V454" s="23">
        <f t="shared" ref="V454" si="522">AH454-J454</f>
        <v>0</v>
      </c>
      <c r="W454" s="23">
        <f t="shared" ref="W454:W464" si="523">AI454-K454</f>
        <v>0</v>
      </c>
      <c r="X454" s="23">
        <f t="shared" ref="X454:X464" si="524">AJ454-L454</f>
        <v>0</v>
      </c>
      <c r="Y454" s="23">
        <f t="shared" ref="Y454:Y464" si="525">AK454-M454</f>
        <v>0</v>
      </c>
      <c r="Z454" s="23" t="e">
        <f>#REF!-N454</f>
        <v>#REF!</v>
      </c>
      <c r="AA454" s="23" t="e">
        <f>#REF!-O454</f>
        <v>#REF!</v>
      </c>
      <c r="AB454" s="18">
        <f>SUM(AC454:AK454)</f>
        <v>4151</v>
      </c>
      <c r="AC454" s="23">
        <f t="shared" ref="AC454:AK454" si="526">SUM(AC456:AC459)</f>
        <v>0</v>
      </c>
      <c r="AD454" s="23">
        <f t="shared" si="526"/>
        <v>0</v>
      </c>
      <c r="AE454" s="23">
        <f t="shared" si="526"/>
        <v>3750.3999999999996</v>
      </c>
      <c r="AF454" s="23">
        <f t="shared" si="526"/>
        <v>390.6</v>
      </c>
      <c r="AG454" s="23">
        <f t="shared" si="526"/>
        <v>10</v>
      </c>
      <c r="AH454" s="23">
        <f t="shared" si="526"/>
        <v>0</v>
      </c>
      <c r="AI454" s="23">
        <f t="shared" si="526"/>
        <v>0</v>
      </c>
      <c r="AJ454" s="23">
        <f t="shared" si="526"/>
        <v>0</v>
      </c>
      <c r="AK454" s="141">
        <f t="shared" si="526"/>
        <v>0</v>
      </c>
    </row>
    <row r="455" spans="1:37" s="24" customFormat="1" ht="15.75" hidden="1" customHeight="1" outlineLevel="1" x14ac:dyDescent="0.25">
      <c r="A455" s="120"/>
      <c r="B455" s="54"/>
      <c r="C455" s="47" t="s">
        <v>1</v>
      </c>
      <c r="D455" s="18">
        <f t="shared" si="514"/>
        <v>0</v>
      </c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18" t="e">
        <f t="shared" si="516"/>
        <v>#REF!</v>
      </c>
      <c r="Q455" s="23"/>
      <c r="R455" s="23"/>
      <c r="S455" s="23"/>
      <c r="T455" s="23"/>
      <c r="U455" s="23"/>
      <c r="V455" s="23"/>
      <c r="W455" s="23">
        <f t="shared" si="523"/>
        <v>0</v>
      </c>
      <c r="X455" s="23">
        <f t="shared" si="524"/>
        <v>0</v>
      </c>
      <c r="Y455" s="23">
        <f t="shared" si="525"/>
        <v>0</v>
      </c>
      <c r="Z455" s="23" t="e">
        <f>#REF!-N455</f>
        <v>#REF!</v>
      </c>
      <c r="AA455" s="23" t="e">
        <f>#REF!-O455</f>
        <v>#REF!</v>
      </c>
      <c r="AB455" s="18">
        <f>SUM(AC455:AK455)</f>
        <v>0</v>
      </c>
      <c r="AC455" s="23"/>
      <c r="AD455" s="23"/>
      <c r="AE455" s="23"/>
      <c r="AF455" s="23"/>
      <c r="AG455" s="23"/>
      <c r="AH455" s="23"/>
      <c r="AI455" s="23"/>
      <c r="AJ455" s="23"/>
      <c r="AK455" s="141"/>
    </row>
    <row r="456" spans="1:37" s="24" customFormat="1" ht="15.75" hidden="1" customHeight="1" outlineLevel="1" x14ac:dyDescent="0.25">
      <c r="A456" s="120"/>
      <c r="B456" s="54"/>
      <c r="C456" s="47" t="s">
        <v>2</v>
      </c>
      <c r="D456" s="18">
        <f t="shared" si="514"/>
        <v>0</v>
      </c>
      <c r="E456" s="23">
        <v>0</v>
      </c>
      <c r="F456" s="23">
        <v>0</v>
      </c>
      <c r="G456" s="23">
        <v>0</v>
      </c>
      <c r="H456" s="23">
        <v>0</v>
      </c>
      <c r="I456" s="23">
        <v>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0</v>
      </c>
      <c r="P456" s="18" t="e">
        <f t="shared" si="516"/>
        <v>#REF!</v>
      </c>
      <c r="Q456" s="23">
        <f t="shared" ref="Q456:Q460" si="527">AC456-E456</f>
        <v>0</v>
      </c>
      <c r="R456" s="23">
        <f t="shared" ref="R456:R460" si="528">AD456-F456</f>
        <v>0</v>
      </c>
      <c r="S456" s="23">
        <f t="shared" ref="S456:S460" si="529">AE456-G456</f>
        <v>0</v>
      </c>
      <c r="T456" s="23">
        <f t="shared" ref="T456:T460" si="530">AF456-H456</f>
        <v>0</v>
      </c>
      <c r="U456" s="23">
        <f t="shared" ref="U456:U460" si="531">AG456-I456</f>
        <v>0</v>
      </c>
      <c r="V456" s="23">
        <f t="shared" ref="V456:V460" si="532">AH456-J456</f>
        <v>0</v>
      </c>
      <c r="W456" s="23">
        <f t="shared" si="523"/>
        <v>0</v>
      </c>
      <c r="X456" s="23">
        <f t="shared" si="524"/>
        <v>0</v>
      </c>
      <c r="Y456" s="23">
        <f t="shared" si="525"/>
        <v>0</v>
      </c>
      <c r="Z456" s="23" t="e">
        <f>#REF!-N456</f>
        <v>#REF!</v>
      </c>
      <c r="AA456" s="23" t="e">
        <f>#REF!-O456</f>
        <v>#REF!</v>
      </c>
      <c r="AB456" s="18">
        <f>SUM(AC456:AK456)</f>
        <v>0</v>
      </c>
      <c r="AC456" s="23">
        <v>0</v>
      </c>
      <c r="AD456" s="23">
        <v>0</v>
      </c>
      <c r="AE456" s="23">
        <v>0</v>
      </c>
      <c r="AF456" s="23">
        <v>0</v>
      </c>
      <c r="AG456" s="23">
        <v>0</v>
      </c>
      <c r="AH456" s="23">
        <v>0</v>
      </c>
      <c r="AI456" s="23">
        <v>0</v>
      </c>
      <c r="AJ456" s="23">
        <v>0</v>
      </c>
      <c r="AK456" s="141">
        <v>0</v>
      </c>
    </row>
    <row r="457" spans="1:37" s="24" customFormat="1" ht="15.75" hidden="1" customHeight="1" outlineLevel="1" x14ac:dyDescent="0.25">
      <c r="A457" s="120"/>
      <c r="B457" s="54"/>
      <c r="C457" s="47" t="s">
        <v>3</v>
      </c>
      <c r="D457" s="18">
        <f t="shared" si="514"/>
        <v>4151</v>
      </c>
      <c r="E457" s="23">
        <v>0</v>
      </c>
      <c r="F457" s="23">
        <v>0</v>
      </c>
      <c r="G457" s="23">
        <f>4967.4-1217</f>
        <v>3750.3999999999996</v>
      </c>
      <c r="H457" s="23">
        <v>390.6</v>
      </c>
      <c r="I457" s="23">
        <v>10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18" t="e">
        <f t="shared" si="516"/>
        <v>#REF!</v>
      </c>
      <c r="Q457" s="23">
        <f t="shared" si="527"/>
        <v>0</v>
      </c>
      <c r="R457" s="23">
        <f t="shared" si="528"/>
        <v>0</v>
      </c>
      <c r="S457" s="23">
        <f t="shared" si="529"/>
        <v>0</v>
      </c>
      <c r="T457" s="23">
        <f t="shared" si="530"/>
        <v>0</v>
      </c>
      <c r="U457" s="23">
        <f t="shared" si="531"/>
        <v>0</v>
      </c>
      <c r="V457" s="23">
        <f t="shared" si="532"/>
        <v>0</v>
      </c>
      <c r="W457" s="23">
        <f t="shared" si="523"/>
        <v>0</v>
      </c>
      <c r="X457" s="23">
        <f t="shared" si="524"/>
        <v>0</v>
      </c>
      <c r="Y457" s="23">
        <f t="shared" si="525"/>
        <v>0</v>
      </c>
      <c r="Z457" s="23" t="e">
        <f>#REF!-N457</f>
        <v>#REF!</v>
      </c>
      <c r="AA457" s="23" t="e">
        <f>#REF!-O457</f>
        <v>#REF!</v>
      </c>
      <c r="AB457" s="18">
        <f>SUM(AC457:AK457)</f>
        <v>4151</v>
      </c>
      <c r="AC457" s="23">
        <v>0</v>
      </c>
      <c r="AD457" s="23">
        <v>0</v>
      </c>
      <c r="AE457" s="23">
        <f>4967.4-1217</f>
        <v>3750.3999999999996</v>
      </c>
      <c r="AF457" s="23">
        <v>390.6</v>
      </c>
      <c r="AG457" s="23">
        <v>10</v>
      </c>
      <c r="AH457" s="23">
        <v>0</v>
      </c>
      <c r="AI457" s="23">
        <v>0</v>
      </c>
      <c r="AJ457" s="23">
        <v>0</v>
      </c>
      <c r="AK457" s="141">
        <v>0</v>
      </c>
    </row>
    <row r="458" spans="1:37" s="24" customFormat="1" ht="15.75" hidden="1" customHeight="1" outlineLevel="1" x14ac:dyDescent="0.25">
      <c r="A458" s="120"/>
      <c r="B458" s="54"/>
      <c r="C458" s="47" t="s">
        <v>4</v>
      </c>
      <c r="D458" s="18">
        <f t="shared" si="514"/>
        <v>0</v>
      </c>
      <c r="E458" s="23">
        <v>0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v>0</v>
      </c>
      <c r="P458" s="18" t="e">
        <f t="shared" si="516"/>
        <v>#REF!</v>
      </c>
      <c r="Q458" s="23">
        <f t="shared" si="527"/>
        <v>0</v>
      </c>
      <c r="R458" s="23">
        <f t="shared" si="528"/>
        <v>0</v>
      </c>
      <c r="S458" s="23">
        <f t="shared" si="529"/>
        <v>0</v>
      </c>
      <c r="T458" s="23">
        <f t="shared" si="530"/>
        <v>0</v>
      </c>
      <c r="U458" s="23">
        <f t="shared" si="531"/>
        <v>0</v>
      </c>
      <c r="V458" s="23">
        <f t="shared" si="532"/>
        <v>0</v>
      </c>
      <c r="W458" s="23">
        <f t="shared" si="523"/>
        <v>0</v>
      </c>
      <c r="X458" s="23">
        <f t="shared" si="524"/>
        <v>0</v>
      </c>
      <c r="Y458" s="23">
        <f t="shared" si="525"/>
        <v>0</v>
      </c>
      <c r="Z458" s="23" t="e">
        <f>#REF!-N458</f>
        <v>#REF!</v>
      </c>
      <c r="AA458" s="23" t="e">
        <f>#REF!-O458</f>
        <v>#REF!</v>
      </c>
      <c r="AB458" s="18">
        <f>SUM(AC458:AK458)</f>
        <v>0</v>
      </c>
      <c r="AC458" s="23">
        <v>0</v>
      </c>
      <c r="AD458" s="23">
        <v>0</v>
      </c>
      <c r="AE458" s="23">
        <v>0</v>
      </c>
      <c r="AF458" s="23">
        <v>0</v>
      </c>
      <c r="AG458" s="23">
        <v>0</v>
      </c>
      <c r="AH458" s="23">
        <v>0</v>
      </c>
      <c r="AI458" s="23">
        <v>0</v>
      </c>
      <c r="AJ458" s="23">
        <v>0</v>
      </c>
      <c r="AK458" s="141">
        <v>0</v>
      </c>
    </row>
    <row r="459" spans="1:37" s="24" customFormat="1" ht="15.75" hidden="1" customHeight="1" outlineLevel="1" x14ac:dyDescent="0.25">
      <c r="A459" s="120"/>
      <c r="B459" s="54"/>
      <c r="C459" s="47" t="s">
        <v>5</v>
      </c>
      <c r="D459" s="18">
        <f t="shared" si="514"/>
        <v>0</v>
      </c>
      <c r="E459" s="23">
        <v>0</v>
      </c>
      <c r="F459" s="23">
        <v>0</v>
      </c>
      <c r="G459" s="23">
        <v>0</v>
      </c>
      <c r="H459" s="23">
        <v>0</v>
      </c>
      <c r="I459" s="23">
        <v>0</v>
      </c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0</v>
      </c>
      <c r="P459" s="18" t="e">
        <f t="shared" si="516"/>
        <v>#REF!</v>
      </c>
      <c r="Q459" s="23">
        <f t="shared" si="527"/>
        <v>0</v>
      </c>
      <c r="R459" s="23">
        <f t="shared" si="528"/>
        <v>0</v>
      </c>
      <c r="S459" s="23">
        <f t="shared" si="529"/>
        <v>0</v>
      </c>
      <c r="T459" s="23">
        <f t="shared" si="530"/>
        <v>0</v>
      </c>
      <c r="U459" s="23">
        <f t="shared" si="531"/>
        <v>0</v>
      </c>
      <c r="V459" s="23">
        <f t="shared" si="532"/>
        <v>0</v>
      </c>
      <c r="W459" s="23">
        <f t="shared" si="523"/>
        <v>0</v>
      </c>
      <c r="X459" s="23">
        <f t="shared" si="524"/>
        <v>0</v>
      </c>
      <c r="Y459" s="23">
        <f t="shared" si="525"/>
        <v>0</v>
      </c>
      <c r="Z459" s="23" t="e">
        <f>#REF!-N459</f>
        <v>#REF!</v>
      </c>
      <c r="AA459" s="23" t="e">
        <f>#REF!-O459</f>
        <v>#REF!</v>
      </c>
      <c r="AB459" s="18">
        <f>SUM(AC459:AK459)</f>
        <v>0</v>
      </c>
      <c r="AC459" s="23">
        <v>0</v>
      </c>
      <c r="AD459" s="23">
        <v>0</v>
      </c>
      <c r="AE459" s="23">
        <v>0</v>
      </c>
      <c r="AF459" s="23">
        <v>0</v>
      </c>
      <c r="AG459" s="23">
        <v>0</v>
      </c>
      <c r="AH459" s="23">
        <v>0</v>
      </c>
      <c r="AI459" s="23">
        <v>0</v>
      </c>
      <c r="AJ459" s="23">
        <v>0</v>
      </c>
      <c r="AK459" s="141">
        <v>0</v>
      </c>
    </row>
    <row r="460" spans="1:37" s="24" customFormat="1" ht="15.75" customHeight="1" outlineLevel="1" x14ac:dyDescent="0.25">
      <c r="A460" s="120" t="s">
        <v>225</v>
      </c>
      <c r="B460" s="54" t="s">
        <v>111</v>
      </c>
      <c r="C460" s="47" t="s">
        <v>0</v>
      </c>
      <c r="D460" s="18">
        <f t="shared" ref="D460:D464" si="533">SUM(E460:O460)</f>
        <v>0</v>
      </c>
      <c r="E460" s="23">
        <f>SUM(E462:E464)</f>
        <v>0</v>
      </c>
      <c r="F460" s="23">
        <f>SUM(F462:F464)</f>
        <v>0</v>
      </c>
      <c r="G460" s="23">
        <f>SUM(G462:G464)</f>
        <v>0</v>
      </c>
      <c r="H460" s="23">
        <f>SUM(H462:H464)</f>
        <v>0</v>
      </c>
      <c r="I460" s="23">
        <f>SUM(I462:I464)</f>
        <v>0</v>
      </c>
      <c r="J460" s="23">
        <f>SUM(J462:J464)</f>
        <v>0</v>
      </c>
      <c r="K460" s="23">
        <f>SUM(K462:K464)</f>
        <v>0</v>
      </c>
      <c r="L460" s="23">
        <f>SUM(L462:L464)</f>
        <v>0</v>
      </c>
      <c r="M460" s="23">
        <f>SUM(M462:M464)</f>
        <v>0</v>
      </c>
      <c r="N460" s="23">
        <f>SUM(N462:N464)</f>
        <v>0</v>
      </c>
      <c r="O460" s="23">
        <f>SUM(O462:O464)</f>
        <v>0</v>
      </c>
      <c r="P460" s="18" t="e">
        <f t="shared" ref="P460:P464" si="534">SUM(Q460:AA460)</f>
        <v>#REF!</v>
      </c>
      <c r="Q460" s="23">
        <f t="shared" si="527"/>
        <v>0</v>
      </c>
      <c r="R460" s="23">
        <f t="shared" si="528"/>
        <v>0</v>
      </c>
      <c r="S460" s="23">
        <f t="shared" si="529"/>
        <v>0</v>
      </c>
      <c r="T460" s="23">
        <f t="shared" si="530"/>
        <v>0</v>
      </c>
      <c r="U460" s="23">
        <f t="shared" si="531"/>
        <v>0</v>
      </c>
      <c r="V460" s="23">
        <f t="shared" si="532"/>
        <v>0</v>
      </c>
      <c r="W460" s="23">
        <f t="shared" si="523"/>
        <v>4000</v>
      </c>
      <c r="X460" s="23">
        <f t="shared" si="524"/>
        <v>0</v>
      </c>
      <c r="Y460" s="23">
        <f t="shared" si="525"/>
        <v>0</v>
      </c>
      <c r="Z460" s="23" t="e">
        <f>#REF!-N460</f>
        <v>#REF!</v>
      </c>
      <c r="AA460" s="23" t="e">
        <f>#REF!-O460</f>
        <v>#REF!</v>
      </c>
      <c r="AB460" s="18">
        <f>SUM(AC460:AK460)</f>
        <v>4000</v>
      </c>
      <c r="AC460" s="23">
        <f>SUM(AC462:AC464)</f>
        <v>0</v>
      </c>
      <c r="AD460" s="23">
        <f>SUM(AD462:AD464)</f>
        <v>0</v>
      </c>
      <c r="AE460" s="23">
        <f>SUM(AE462:AE464)</f>
        <v>0</v>
      </c>
      <c r="AF460" s="23">
        <f>SUM(AF462:AF464)</f>
        <v>0</v>
      </c>
      <c r="AG460" s="23">
        <f>SUM(AG462:AG464)</f>
        <v>0</v>
      </c>
      <c r="AH460" s="23">
        <f>SUM(AH462:AH464)</f>
        <v>0</v>
      </c>
      <c r="AI460" s="23">
        <f>SUM(AI462:AI464)</f>
        <v>4000</v>
      </c>
      <c r="AJ460" s="23">
        <f>SUM(AJ462:AJ464)</f>
        <v>0</v>
      </c>
      <c r="AK460" s="141">
        <f>SUM(AK462:AK464)</f>
        <v>0</v>
      </c>
    </row>
    <row r="461" spans="1:37" s="24" customFormat="1" ht="15.75" outlineLevel="1" x14ac:dyDescent="0.25">
      <c r="A461" s="120"/>
      <c r="B461" s="54"/>
      <c r="C461" s="47" t="s">
        <v>1</v>
      </c>
      <c r="D461" s="18">
        <f t="shared" si="533"/>
        <v>0</v>
      </c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18" t="e">
        <f t="shared" si="534"/>
        <v>#REF!</v>
      </c>
      <c r="Q461" s="23"/>
      <c r="R461" s="23"/>
      <c r="S461" s="23"/>
      <c r="T461" s="23"/>
      <c r="U461" s="23"/>
      <c r="V461" s="23"/>
      <c r="W461" s="23">
        <f t="shared" si="523"/>
        <v>0</v>
      </c>
      <c r="X461" s="23">
        <f t="shared" si="524"/>
        <v>0</v>
      </c>
      <c r="Y461" s="23">
        <f t="shared" si="525"/>
        <v>0</v>
      </c>
      <c r="Z461" s="23" t="e">
        <f>#REF!-N461</f>
        <v>#REF!</v>
      </c>
      <c r="AA461" s="23" t="e">
        <f>#REF!-O461</f>
        <v>#REF!</v>
      </c>
      <c r="AB461" s="18">
        <f>SUM(AC461:AK461)</f>
        <v>0</v>
      </c>
      <c r="AC461" s="23"/>
      <c r="AD461" s="23"/>
      <c r="AE461" s="23"/>
      <c r="AF461" s="23"/>
      <c r="AG461" s="23"/>
      <c r="AH461" s="23"/>
      <c r="AI461" s="23"/>
      <c r="AJ461" s="23"/>
      <c r="AK461" s="141"/>
    </row>
    <row r="462" spans="1:37" s="24" customFormat="1" ht="15.75" outlineLevel="1" x14ac:dyDescent="0.25">
      <c r="A462" s="120"/>
      <c r="B462" s="54"/>
      <c r="C462" s="47" t="s">
        <v>2</v>
      </c>
      <c r="D462" s="18">
        <f t="shared" si="533"/>
        <v>0</v>
      </c>
      <c r="E462" s="23">
        <v>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0</v>
      </c>
      <c r="P462" s="18" t="e">
        <f t="shared" si="534"/>
        <v>#REF!</v>
      </c>
      <c r="Q462" s="23">
        <f t="shared" ref="Q462:Q464" si="535">AC462-E462</f>
        <v>0</v>
      </c>
      <c r="R462" s="23">
        <f t="shared" ref="R462:R464" si="536">AD462-F462</f>
        <v>0</v>
      </c>
      <c r="S462" s="23">
        <f t="shared" ref="S462:S464" si="537">AE462-G462</f>
        <v>0</v>
      </c>
      <c r="T462" s="23">
        <f t="shared" ref="T462:T464" si="538">AF462-H462</f>
        <v>0</v>
      </c>
      <c r="U462" s="23">
        <f t="shared" ref="U462:U464" si="539">AG462-I462</f>
        <v>0</v>
      </c>
      <c r="V462" s="23">
        <f t="shared" ref="V462:V464" si="540">AH462-J462</f>
        <v>0</v>
      </c>
      <c r="W462" s="23">
        <f t="shared" si="523"/>
        <v>0</v>
      </c>
      <c r="X462" s="23">
        <f t="shared" si="524"/>
        <v>0</v>
      </c>
      <c r="Y462" s="23">
        <f t="shared" si="525"/>
        <v>0</v>
      </c>
      <c r="Z462" s="23" t="e">
        <f>#REF!-N462</f>
        <v>#REF!</v>
      </c>
      <c r="AA462" s="23" t="e">
        <f>#REF!-O462</f>
        <v>#REF!</v>
      </c>
      <c r="AB462" s="18">
        <f>SUM(AC462:AK462)</f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>
        <v>0</v>
      </c>
      <c r="AJ462" s="23">
        <v>0</v>
      </c>
      <c r="AK462" s="141">
        <v>0</v>
      </c>
    </row>
    <row r="463" spans="1:37" s="24" customFormat="1" ht="15.75" outlineLevel="1" x14ac:dyDescent="0.25">
      <c r="A463" s="120"/>
      <c r="B463" s="54"/>
      <c r="C463" s="47" t="s">
        <v>3</v>
      </c>
      <c r="D463" s="18">
        <f t="shared" si="533"/>
        <v>0</v>
      </c>
      <c r="E463" s="23">
        <v>0</v>
      </c>
      <c r="F463" s="23">
        <v>0</v>
      </c>
      <c r="G463" s="23">
        <v>0</v>
      </c>
      <c r="H463" s="23">
        <v>0</v>
      </c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0</v>
      </c>
      <c r="P463" s="18" t="e">
        <f t="shared" si="534"/>
        <v>#REF!</v>
      </c>
      <c r="Q463" s="23">
        <f t="shared" si="535"/>
        <v>0</v>
      </c>
      <c r="R463" s="23">
        <f t="shared" si="536"/>
        <v>0</v>
      </c>
      <c r="S463" s="23">
        <f t="shared" si="537"/>
        <v>0</v>
      </c>
      <c r="T463" s="23">
        <f t="shared" si="538"/>
        <v>0</v>
      </c>
      <c r="U463" s="23">
        <f t="shared" si="539"/>
        <v>0</v>
      </c>
      <c r="V463" s="23">
        <f t="shared" si="540"/>
        <v>0</v>
      </c>
      <c r="W463" s="23">
        <f t="shared" si="523"/>
        <v>4000</v>
      </c>
      <c r="X463" s="23">
        <f t="shared" si="524"/>
        <v>0</v>
      </c>
      <c r="Y463" s="23">
        <f t="shared" si="525"/>
        <v>0</v>
      </c>
      <c r="Z463" s="23" t="e">
        <f>#REF!-N463</f>
        <v>#REF!</v>
      </c>
      <c r="AA463" s="23" t="e">
        <f>#REF!-O463</f>
        <v>#REF!</v>
      </c>
      <c r="AB463" s="18">
        <f>SUM(AC463:AK463)</f>
        <v>4000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>
        <v>4000</v>
      </c>
      <c r="AJ463" s="23">
        <v>0</v>
      </c>
      <c r="AK463" s="141">
        <v>0</v>
      </c>
    </row>
    <row r="464" spans="1:37" s="24" customFormat="1" ht="15.75" outlineLevel="1" x14ac:dyDescent="0.25">
      <c r="A464" s="120"/>
      <c r="B464" s="54"/>
      <c r="C464" s="47" t="s">
        <v>4</v>
      </c>
      <c r="D464" s="18">
        <f t="shared" si="533"/>
        <v>0</v>
      </c>
      <c r="E464" s="23">
        <v>0</v>
      </c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0</v>
      </c>
      <c r="P464" s="18" t="e">
        <f t="shared" si="534"/>
        <v>#REF!</v>
      </c>
      <c r="Q464" s="23">
        <f t="shared" si="535"/>
        <v>0</v>
      </c>
      <c r="R464" s="23">
        <f t="shared" si="536"/>
        <v>0</v>
      </c>
      <c r="S464" s="23">
        <f t="shared" si="537"/>
        <v>0</v>
      </c>
      <c r="T464" s="23">
        <f t="shared" si="538"/>
        <v>0</v>
      </c>
      <c r="U464" s="23">
        <f t="shared" si="539"/>
        <v>0</v>
      </c>
      <c r="V464" s="23">
        <f t="shared" si="540"/>
        <v>0</v>
      </c>
      <c r="W464" s="23">
        <f t="shared" si="523"/>
        <v>0</v>
      </c>
      <c r="X464" s="23">
        <f t="shared" si="524"/>
        <v>0</v>
      </c>
      <c r="Y464" s="23">
        <f t="shared" si="525"/>
        <v>0</v>
      </c>
      <c r="Z464" s="23" t="e">
        <f>#REF!-N464</f>
        <v>#REF!</v>
      </c>
      <c r="AA464" s="23" t="e">
        <f>#REF!-O464</f>
        <v>#REF!</v>
      </c>
      <c r="AB464" s="18">
        <f>SUM(AC464:AK464)</f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>
        <v>0</v>
      </c>
      <c r="AJ464" s="23">
        <v>0</v>
      </c>
      <c r="AK464" s="141">
        <v>0</v>
      </c>
    </row>
    <row r="465" spans="1:37" s="24" customFormat="1" ht="15.75" hidden="1" customHeight="1" outlineLevel="1" x14ac:dyDescent="0.25">
      <c r="A465" s="120" t="s">
        <v>226</v>
      </c>
      <c r="B465" s="54" t="s">
        <v>111</v>
      </c>
      <c r="C465" s="47" t="s">
        <v>0</v>
      </c>
      <c r="D465" s="18">
        <f t="shared" si="510"/>
        <v>0</v>
      </c>
      <c r="E465" s="23">
        <f t="shared" ref="E465:O465" si="541">SUM(E467:E470)</f>
        <v>0</v>
      </c>
      <c r="F465" s="23">
        <f t="shared" si="541"/>
        <v>0</v>
      </c>
      <c r="G465" s="23">
        <f t="shared" si="541"/>
        <v>0</v>
      </c>
      <c r="H465" s="23">
        <f t="shared" si="541"/>
        <v>0</v>
      </c>
      <c r="I465" s="23">
        <f t="shared" si="541"/>
        <v>0</v>
      </c>
      <c r="J465" s="23">
        <f t="shared" si="541"/>
        <v>0</v>
      </c>
      <c r="K465" s="23">
        <f t="shared" si="541"/>
        <v>0</v>
      </c>
      <c r="L465" s="23">
        <f t="shared" si="541"/>
        <v>0</v>
      </c>
      <c r="M465" s="23">
        <f t="shared" si="541"/>
        <v>0</v>
      </c>
      <c r="N465" s="23">
        <f t="shared" si="541"/>
        <v>0</v>
      </c>
      <c r="O465" s="23">
        <f t="shared" si="541"/>
        <v>0</v>
      </c>
      <c r="P465" s="18" t="e">
        <f t="shared" si="491"/>
        <v>#REF!</v>
      </c>
      <c r="Q465" s="23">
        <f t="shared" si="501"/>
        <v>0</v>
      </c>
      <c r="R465" s="23">
        <f t="shared" si="502"/>
        <v>0</v>
      </c>
      <c r="S465" s="23">
        <f t="shared" si="503"/>
        <v>0</v>
      </c>
      <c r="T465" s="23">
        <f t="shared" si="504"/>
        <v>0</v>
      </c>
      <c r="U465" s="23">
        <f t="shared" si="505"/>
        <v>0</v>
      </c>
      <c r="V465" s="23">
        <f t="shared" si="506"/>
        <v>0</v>
      </c>
      <c r="W465" s="23">
        <f t="shared" si="498"/>
        <v>0</v>
      </c>
      <c r="X465" s="23">
        <f t="shared" si="499"/>
        <v>0</v>
      </c>
      <c r="Y465" s="23">
        <f t="shared" si="500"/>
        <v>0</v>
      </c>
      <c r="Z465" s="23" t="e">
        <f>#REF!-N465</f>
        <v>#REF!</v>
      </c>
      <c r="AA465" s="23" t="e">
        <f>#REF!-O465</f>
        <v>#REF!</v>
      </c>
      <c r="AB465" s="18">
        <f>SUM(AC465:AK465)</f>
        <v>0</v>
      </c>
      <c r="AC465" s="23">
        <f t="shared" ref="AC465:AI465" si="542">SUM(AC467:AC470)</f>
        <v>0</v>
      </c>
      <c r="AD465" s="23">
        <f t="shared" si="542"/>
        <v>0</v>
      </c>
      <c r="AE465" s="23">
        <f t="shared" si="542"/>
        <v>0</v>
      </c>
      <c r="AF465" s="23">
        <f t="shared" si="542"/>
        <v>0</v>
      </c>
      <c r="AG465" s="23">
        <f t="shared" si="542"/>
        <v>0</v>
      </c>
      <c r="AH465" s="23">
        <f t="shared" si="542"/>
        <v>0</v>
      </c>
      <c r="AI465" s="23">
        <f t="shared" si="542"/>
        <v>0</v>
      </c>
      <c r="AJ465" s="23">
        <f t="shared" ref="AJ465:AK465" si="543">SUM(AJ467:AJ470)</f>
        <v>0</v>
      </c>
      <c r="AK465" s="141">
        <f t="shared" si="543"/>
        <v>0</v>
      </c>
    </row>
    <row r="466" spans="1:37" s="24" customFormat="1" ht="15.75" hidden="1" customHeight="1" outlineLevel="1" x14ac:dyDescent="0.25">
      <c r="A466" s="120"/>
      <c r="B466" s="54"/>
      <c r="C466" s="47" t="s">
        <v>1</v>
      </c>
      <c r="D466" s="18">
        <f t="shared" si="510"/>
        <v>0</v>
      </c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18" t="e">
        <f t="shared" si="491"/>
        <v>#REF!</v>
      </c>
      <c r="Q466" s="23"/>
      <c r="R466" s="23"/>
      <c r="S466" s="23"/>
      <c r="T466" s="23"/>
      <c r="U466" s="23"/>
      <c r="V466" s="23"/>
      <c r="W466" s="23">
        <f t="shared" si="498"/>
        <v>0</v>
      </c>
      <c r="X466" s="23">
        <f t="shared" si="499"/>
        <v>0</v>
      </c>
      <c r="Y466" s="23">
        <f t="shared" si="500"/>
        <v>0</v>
      </c>
      <c r="Z466" s="23" t="e">
        <f>#REF!-N466</f>
        <v>#REF!</v>
      </c>
      <c r="AA466" s="23" t="e">
        <f>#REF!-O466</f>
        <v>#REF!</v>
      </c>
      <c r="AB466" s="18">
        <f>SUM(AC466:AK466)</f>
        <v>0</v>
      </c>
      <c r="AC466" s="23"/>
      <c r="AD466" s="23"/>
      <c r="AE466" s="23"/>
      <c r="AF466" s="23"/>
      <c r="AG466" s="23"/>
      <c r="AH466" s="23"/>
      <c r="AI466" s="23"/>
      <c r="AJ466" s="23"/>
      <c r="AK466" s="141"/>
    </row>
    <row r="467" spans="1:37" s="24" customFormat="1" ht="15.75" hidden="1" customHeight="1" outlineLevel="1" x14ac:dyDescent="0.25">
      <c r="A467" s="120"/>
      <c r="B467" s="54"/>
      <c r="C467" s="47" t="s">
        <v>2</v>
      </c>
      <c r="D467" s="18">
        <f t="shared" si="510"/>
        <v>0</v>
      </c>
      <c r="E467" s="23">
        <v>0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0</v>
      </c>
      <c r="P467" s="18" t="e">
        <f t="shared" si="491"/>
        <v>#REF!</v>
      </c>
      <c r="Q467" s="23">
        <f t="shared" si="501"/>
        <v>0</v>
      </c>
      <c r="R467" s="23">
        <f t="shared" si="502"/>
        <v>0</v>
      </c>
      <c r="S467" s="23">
        <f t="shared" si="503"/>
        <v>0</v>
      </c>
      <c r="T467" s="23">
        <f t="shared" si="504"/>
        <v>0</v>
      </c>
      <c r="U467" s="23">
        <f t="shared" si="505"/>
        <v>0</v>
      </c>
      <c r="V467" s="23">
        <f t="shared" si="506"/>
        <v>0</v>
      </c>
      <c r="W467" s="23">
        <f t="shared" si="498"/>
        <v>0</v>
      </c>
      <c r="X467" s="23">
        <f t="shared" si="499"/>
        <v>0</v>
      </c>
      <c r="Y467" s="23">
        <f t="shared" si="500"/>
        <v>0</v>
      </c>
      <c r="Z467" s="23" t="e">
        <f>#REF!-N467</f>
        <v>#REF!</v>
      </c>
      <c r="AA467" s="23" t="e">
        <f>#REF!-O467</f>
        <v>#REF!</v>
      </c>
      <c r="AB467" s="18">
        <f>SUM(AC467:AK467)</f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0</v>
      </c>
      <c r="AJ467" s="23">
        <v>0</v>
      </c>
      <c r="AK467" s="141">
        <v>0</v>
      </c>
    </row>
    <row r="468" spans="1:37" s="24" customFormat="1" ht="15.75" hidden="1" customHeight="1" outlineLevel="1" x14ac:dyDescent="0.25">
      <c r="A468" s="120"/>
      <c r="B468" s="54"/>
      <c r="C468" s="47" t="s">
        <v>3</v>
      </c>
      <c r="D468" s="18">
        <f t="shared" si="510"/>
        <v>0</v>
      </c>
      <c r="E468" s="23">
        <v>0</v>
      </c>
      <c r="F468" s="23">
        <v>0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3">
        <v>0</v>
      </c>
      <c r="P468" s="18" t="e">
        <f t="shared" si="491"/>
        <v>#REF!</v>
      </c>
      <c r="Q468" s="23">
        <f t="shared" si="501"/>
        <v>0</v>
      </c>
      <c r="R468" s="23">
        <f t="shared" si="502"/>
        <v>0</v>
      </c>
      <c r="S468" s="23">
        <f t="shared" si="503"/>
        <v>0</v>
      </c>
      <c r="T468" s="23">
        <f t="shared" si="504"/>
        <v>0</v>
      </c>
      <c r="U468" s="23">
        <f t="shared" si="505"/>
        <v>0</v>
      </c>
      <c r="V468" s="23">
        <f t="shared" si="506"/>
        <v>0</v>
      </c>
      <c r="W468" s="23">
        <f t="shared" si="498"/>
        <v>0</v>
      </c>
      <c r="X468" s="23">
        <f t="shared" si="499"/>
        <v>0</v>
      </c>
      <c r="Y468" s="23">
        <f t="shared" si="500"/>
        <v>0</v>
      </c>
      <c r="Z468" s="23" t="e">
        <f>#REF!-N468</f>
        <v>#REF!</v>
      </c>
      <c r="AA468" s="23" t="e">
        <f>#REF!-O468</f>
        <v>#REF!</v>
      </c>
      <c r="AB468" s="18">
        <f>SUM(AC468:AK468)</f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>
        <v>0</v>
      </c>
      <c r="AJ468" s="23">
        <v>0</v>
      </c>
      <c r="AK468" s="141">
        <v>0</v>
      </c>
    </row>
    <row r="469" spans="1:37" s="24" customFormat="1" ht="15.75" hidden="1" customHeight="1" outlineLevel="1" x14ac:dyDescent="0.25">
      <c r="A469" s="120"/>
      <c r="B469" s="54"/>
      <c r="C469" s="47" t="s">
        <v>4</v>
      </c>
      <c r="D469" s="18">
        <f t="shared" si="510"/>
        <v>0</v>
      </c>
      <c r="E469" s="23">
        <v>0</v>
      </c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3">
        <v>0</v>
      </c>
      <c r="P469" s="18" t="e">
        <f t="shared" si="491"/>
        <v>#REF!</v>
      </c>
      <c r="Q469" s="23">
        <f t="shared" si="501"/>
        <v>0</v>
      </c>
      <c r="R469" s="23">
        <f t="shared" si="502"/>
        <v>0</v>
      </c>
      <c r="S469" s="23">
        <f t="shared" si="503"/>
        <v>0</v>
      </c>
      <c r="T469" s="23">
        <f t="shared" si="504"/>
        <v>0</v>
      </c>
      <c r="U469" s="23">
        <f t="shared" si="505"/>
        <v>0</v>
      </c>
      <c r="V469" s="23">
        <f t="shared" si="506"/>
        <v>0</v>
      </c>
      <c r="W469" s="23">
        <f t="shared" si="498"/>
        <v>0</v>
      </c>
      <c r="X469" s="23">
        <f t="shared" si="499"/>
        <v>0</v>
      </c>
      <c r="Y469" s="23">
        <f t="shared" si="500"/>
        <v>0</v>
      </c>
      <c r="Z469" s="23" t="e">
        <f>#REF!-N469</f>
        <v>#REF!</v>
      </c>
      <c r="AA469" s="23" t="e">
        <f>#REF!-O469</f>
        <v>#REF!</v>
      </c>
      <c r="AB469" s="18">
        <f>SUM(AC469:AK469)</f>
        <v>0</v>
      </c>
      <c r="AC469" s="23">
        <v>0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>
        <v>0</v>
      </c>
      <c r="AJ469" s="23">
        <v>0</v>
      </c>
      <c r="AK469" s="141">
        <v>0</v>
      </c>
    </row>
    <row r="470" spans="1:37" s="24" customFormat="1" ht="15.75" hidden="1" customHeight="1" outlineLevel="1" x14ac:dyDescent="0.25">
      <c r="A470" s="120"/>
      <c r="B470" s="54"/>
      <c r="C470" s="47" t="s">
        <v>5</v>
      </c>
      <c r="D470" s="18">
        <f t="shared" si="510"/>
        <v>0</v>
      </c>
      <c r="E470" s="23">
        <v>0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3">
        <v>0</v>
      </c>
      <c r="P470" s="18" t="e">
        <f t="shared" si="491"/>
        <v>#REF!</v>
      </c>
      <c r="Q470" s="23">
        <f t="shared" si="501"/>
        <v>0</v>
      </c>
      <c r="R470" s="23">
        <f t="shared" si="502"/>
        <v>0</v>
      </c>
      <c r="S470" s="23">
        <f t="shared" si="503"/>
        <v>0</v>
      </c>
      <c r="T470" s="23">
        <f t="shared" si="504"/>
        <v>0</v>
      </c>
      <c r="U470" s="23">
        <f t="shared" si="505"/>
        <v>0</v>
      </c>
      <c r="V470" s="23">
        <f t="shared" si="506"/>
        <v>0</v>
      </c>
      <c r="W470" s="23">
        <f t="shared" si="498"/>
        <v>0</v>
      </c>
      <c r="X470" s="23">
        <f t="shared" si="499"/>
        <v>0</v>
      </c>
      <c r="Y470" s="23">
        <f t="shared" si="500"/>
        <v>0</v>
      </c>
      <c r="Z470" s="23" t="e">
        <f>#REF!-N470</f>
        <v>#REF!</v>
      </c>
      <c r="AA470" s="23" t="e">
        <f>#REF!-O470</f>
        <v>#REF!</v>
      </c>
      <c r="AB470" s="18">
        <f>SUM(AC470:AK470)</f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>
        <v>0</v>
      </c>
      <c r="AJ470" s="23">
        <v>0</v>
      </c>
      <c r="AK470" s="141">
        <v>0</v>
      </c>
    </row>
    <row r="471" spans="1:37" s="21" customFormat="1" ht="15.75" x14ac:dyDescent="0.25">
      <c r="A471" s="116" t="s">
        <v>23</v>
      </c>
      <c r="B471" s="52"/>
      <c r="C471" s="48" t="s">
        <v>0</v>
      </c>
      <c r="D471" s="18" t="e">
        <f t="shared" si="510"/>
        <v>#REF!</v>
      </c>
      <c r="E471" s="18">
        <f>SUM(E473:E475)</f>
        <v>579094.19999999995</v>
      </c>
      <c r="F471" s="18">
        <f>SUM(F473:F475)</f>
        <v>1135790.4999999998</v>
      </c>
      <c r="G471" s="18">
        <f>SUM(G473:G475)</f>
        <v>1184751.2000000002</v>
      </c>
      <c r="H471" s="18">
        <f>SUM(H473:H475)</f>
        <v>558175.6</v>
      </c>
      <c r="I471" s="18">
        <f>SUM(I473:I475)</f>
        <v>179148.5</v>
      </c>
      <c r="J471" s="18">
        <f>SUM(J473:J475)</f>
        <v>148063.80000000002</v>
      </c>
      <c r="K471" s="18" t="e">
        <f>SUM(K473:K475)</f>
        <v>#REF!</v>
      </c>
      <c r="L471" s="18">
        <f>SUM(L473:L475)</f>
        <v>375588</v>
      </c>
      <c r="M471" s="18">
        <f>SUM(M473:M475)</f>
        <v>15459101.900000002</v>
      </c>
      <c r="N471" s="18">
        <f>SUM(N473:N475)</f>
        <v>0</v>
      </c>
      <c r="O471" s="18" t="e">
        <f>SUM(O473:O475)</f>
        <v>#REF!</v>
      </c>
      <c r="P471" s="18" t="e">
        <f t="shared" si="491"/>
        <v>#REF!</v>
      </c>
      <c r="Q471" s="18">
        <f t="shared" si="501"/>
        <v>0</v>
      </c>
      <c r="R471" s="18">
        <f t="shared" si="502"/>
        <v>0</v>
      </c>
      <c r="S471" s="18">
        <f t="shared" si="503"/>
        <v>0</v>
      </c>
      <c r="T471" s="18">
        <f t="shared" si="504"/>
        <v>0</v>
      </c>
      <c r="U471" s="18">
        <f t="shared" si="505"/>
        <v>0</v>
      </c>
      <c r="V471" s="18">
        <f t="shared" si="506"/>
        <v>0</v>
      </c>
      <c r="W471" s="18" t="e">
        <f t="shared" si="498"/>
        <v>#REF!</v>
      </c>
      <c r="X471" s="18">
        <f t="shared" si="499"/>
        <v>-275588</v>
      </c>
      <c r="Y471" s="18">
        <f t="shared" si="500"/>
        <v>-15111898.100000001</v>
      </c>
      <c r="Z471" s="18" t="e">
        <f>#REF!-N471</f>
        <v>#REF!</v>
      </c>
      <c r="AA471" s="18" t="e">
        <f>#REF!-O471</f>
        <v>#REF!</v>
      </c>
      <c r="AB471" s="18">
        <f>SUM(AC471:AK471)</f>
        <v>4327121.8</v>
      </c>
      <c r="AC471" s="18">
        <f>SUM(AC473:AC475)</f>
        <v>579094.19999999995</v>
      </c>
      <c r="AD471" s="18">
        <f>SUM(AD473:AD475)</f>
        <v>1135790.4999999998</v>
      </c>
      <c r="AE471" s="18">
        <f>SUM(AE473:AE475)</f>
        <v>1184751.2000000002</v>
      </c>
      <c r="AF471" s="18">
        <f>SUM(AF473:AF475)</f>
        <v>558175.6</v>
      </c>
      <c r="AG471" s="18">
        <f>SUM(AG473:AG475)</f>
        <v>179148.5</v>
      </c>
      <c r="AH471" s="18">
        <f>SUM(AH473:AH475)</f>
        <v>148063.80000000002</v>
      </c>
      <c r="AI471" s="18">
        <f>SUM(AI473:AI475)</f>
        <v>94894.2</v>
      </c>
      <c r="AJ471" s="18">
        <f>SUM(AJ473:AJ475)</f>
        <v>100000</v>
      </c>
      <c r="AK471" s="142">
        <f>SUM(AK473:AK475)</f>
        <v>347203.8</v>
      </c>
    </row>
    <row r="472" spans="1:37" s="21" customFormat="1" ht="15.75" x14ac:dyDescent="0.25">
      <c r="A472" s="116"/>
      <c r="B472" s="52"/>
      <c r="C472" s="48" t="s">
        <v>1</v>
      </c>
      <c r="D472" s="18">
        <f t="shared" si="510"/>
        <v>0</v>
      </c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 t="e">
        <f t="shared" si="491"/>
        <v>#REF!</v>
      </c>
      <c r="Q472" s="18"/>
      <c r="R472" s="18"/>
      <c r="S472" s="18"/>
      <c r="T472" s="18"/>
      <c r="U472" s="18"/>
      <c r="V472" s="18"/>
      <c r="W472" s="18">
        <f t="shared" si="498"/>
        <v>0</v>
      </c>
      <c r="X472" s="18">
        <f t="shared" si="499"/>
        <v>0</v>
      </c>
      <c r="Y472" s="18">
        <f t="shared" si="500"/>
        <v>0</v>
      </c>
      <c r="Z472" s="18" t="e">
        <f>#REF!-N472</f>
        <v>#REF!</v>
      </c>
      <c r="AA472" s="18" t="e">
        <f>#REF!-O472</f>
        <v>#REF!</v>
      </c>
      <c r="AB472" s="18">
        <f>SUM(AC472:AK472)</f>
        <v>0</v>
      </c>
      <c r="AC472" s="18"/>
      <c r="AD472" s="18"/>
      <c r="AE472" s="18"/>
      <c r="AF472" s="18"/>
      <c r="AG472" s="18"/>
      <c r="AH472" s="18"/>
      <c r="AI472" s="18"/>
      <c r="AJ472" s="18"/>
      <c r="AK472" s="142"/>
    </row>
    <row r="473" spans="1:37" s="21" customFormat="1" ht="15.75" x14ac:dyDescent="0.25">
      <c r="A473" s="116"/>
      <c r="B473" s="52"/>
      <c r="C473" s="48" t="s">
        <v>2</v>
      </c>
      <c r="D473" s="18">
        <f t="shared" si="510"/>
        <v>6432150.4000000004</v>
      </c>
      <c r="E473" s="18">
        <f>SUM(E244+E250+E256+E262+E268+E274+E280+E286+E292+E298+E305+E311+E317+E323+E330+E336+E342+E348+E354+E360+E366+E372+E378+E384+E390+E397+E403+E409+E421+E428+E434+E439+E445+E450+E467)</f>
        <v>30691.5</v>
      </c>
      <c r="F473" s="18">
        <f>SUM(F244+F250+F256+F262+F268+F274+F280+F286+F292+F298+F305+F311+F317+F323+F330+F336+F342+F348+F354+F360+F366+F372+F378+F384+F390+F397+F403+F409+F421+F428+F434+F439+F445+F450+F467)</f>
        <v>1081135.0999999999</v>
      </c>
      <c r="G473" s="18">
        <f>SUM(G244+G250+G256+G262+G268+G274+G280+G286+G292+G298+G305+G311+G317+G323+G330+G336+G342+G348+G354+G360+G366+G372+G378+G384+G390+G397+G403+G409+G421+G428+G434+G439+G445+G450+G467)</f>
        <v>949591.50000000012</v>
      </c>
      <c r="H473" s="18">
        <f>SUM(H244+H250+H256+H262+H268+H274+H280+H286+H292+H298+H305+H311+H317+H323+H330+H336+H342+H348+H354+H360+H366+H372+H378+H384+H390+H397+H403+H409+H421+H428+H434+H439+H445+H450+H467)</f>
        <v>300424.5</v>
      </c>
      <c r="I473" s="18">
        <f>SUM(I244+I250+I256+I262+I268+I274+I280+I286+I292+I298+I305+I311+I317+I323+I330+I336+I342+I348+I354+I360+I366+I372+I378+I384+I390+I397+I403+I409+I421+I428+I434+I439+I445+I450+I467)</f>
        <v>0</v>
      </c>
      <c r="J473" s="18">
        <f>SUM(J244+J250+J256+J262+J268+J274+J280+J286+J292+J298+J305+J311+J317+J323+J330+J336+J342+J348+J354+J360+J366+J372+J378+J384+J390+J397+J403+J409+J421+J428+J434+J439+J445+J450+J467+J456+J462)</f>
        <v>0</v>
      </c>
      <c r="K473" s="18">
        <f>SUM(K244+K250+K256+K262+K268+K274+K280+K286+K292+K298+K305+K311+K317+K323+K330+K336+K342+K348+K354+K360+K366+K372+K378+K384+K390+K397+K403+K409+K421+K428+K434+K439+K445+K450+K467+K456+K462)</f>
        <v>0</v>
      </c>
      <c r="L473" s="18">
        <f>SUM(L244+L250+L256+L262+L268+L274+L280+L286+L292+L298+L305+L311+L317+L323+L330+L336+L342+L348+L354+L360+L366+L372+L378+L384+L390+L397+L403+L409+L421+L428+L434+L439+L445+L450+L467+L456+L415)</f>
        <v>0</v>
      </c>
      <c r="M473" s="18">
        <f>SUM(M244+M250+M256+M262+M268+M274+M280+M286+M292+M298+M305+M311+M317+M323+M330+M336+M342+M348+M354+M360+M366+M372+M378+M384+M390+M397+M403+M409+M421+M428+M434+M439+M445+M450+M467+M456+M415)</f>
        <v>4070307.8</v>
      </c>
      <c r="N473" s="18">
        <f>SUM(N244+N250+N256+N262+N268+N274+N280+N286+N292+N298+N305+N311+N317+N323+N330+N336+N342+N348+N354+N360+N366+N372+N378+N384+N390+N397+N403+N409+N421+N428+N434+N439+N445+N450+N467+N456+N415)</f>
        <v>0</v>
      </c>
      <c r="O473" s="18">
        <f>SUM(O244+O250+O256+O262+O268+O274+O280+O286+O292+O298+O305+O311+O317+O323+O330+O336+O342+O348+O354+O360+O366+O372+O378+O384+O390+O397+O403+O409+O421+O428+O434+O439+O445+O450+O467+O456+O415)</f>
        <v>0</v>
      </c>
      <c r="P473" s="18" t="e">
        <f t="shared" si="491"/>
        <v>#REF!</v>
      </c>
      <c r="Q473" s="18">
        <f t="shared" si="501"/>
        <v>0</v>
      </c>
      <c r="R473" s="18">
        <f t="shared" si="502"/>
        <v>0</v>
      </c>
      <c r="S473" s="18">
        <f t="shared" si="503"/>
        <v>0</v>
      </c>
      <c r="T473" s="18">
        <f t="shared" si="504"/>
        <v>0</v>
      </c>
      <c r="U473" s="18">
        <f t="shared" si="505"/>
        <v>0</v>
      </c>
      <c r="V473" s="18">
        <f t="shared" si="506"/>
        <v>0</v>
      </c>
      <c r="W473" s="18">
        <f t="shared" si="498"/>
        <v>0</v>
      </c>
      <c r="X473" s="18">
        <f t="shared" si="499"/>
        <v>0</v>
      </c>
      <c r="Y473" s="18">
        <f t="shared" si="500"/>
        <v>-4070307.8</v>
      </c>
      <c r="Z473" s="18" t="e">
        <f>#REF!-N473</f>
        <v>#REF!</v>
      </c>
      <c r="AA473" s="18" t="e">
        <f>#REF!-O473</f>
        <v>#REF!</v>
      </c>
      <c r="AB473" s="18">
        <f>SUM(AC473:AK473)</f>
        <v>2361842.6</v>
      </c>
      <c r="AC473" s="18">
        <f>SUM(AC244+AC250+AC256+AC262+AC268+AC274+AC280+AC286+AC292+AC298+AC305+AC311+AC317+AC323+AC330+AC336+AC342+AC348+AC354+AC360+AC366+AC372+AC378+AC384+AC390+AC397+AC403+AC409+AC421+AC428+AC434+AC439+AC445+AC450+AC467+AC456)</f>
        <v>30691.5</v>
      </c>
      <c r="AD473" s="18">
        <f>SUM(AD244+AD250+AD256+AD262+AD268+AD274+AD280+AD286+AD292+AD298+AD305+AD311+AD317+AD323+AD330+AD336+AD342+AD348+AD354+AD360+AD366+AD372+AD378+AD384+AD390+AD397+AD403+AD409+AD421+AD428+AD434+AD439+AD445+AD450+AD467+AD456)</f>
        <v>1081135.0999999999</v>
      </c>
      <c r="AE473" s="18">
        <f>SUM(AE244+AE250+AE256+AE262+AE268+AE274+AE280+AE286+AE292+AE298+AE305+AE311+AE317+AE323+AE330+AE336+AE342+AE348+AE354+AE360+AE366+AE372+AE378+AE384+AE390+AE397+AE403+AE409+AE421+AE428+AE434+AE439+AE445+AE450+AE467+AE456)</f>
        <v>949591.50000000012</v>
      </c>
      <c r="AF473" s="18">
        <f>SUM(AF244+AF250+AF256+AF262+AF268+AF274+AF280+AF286+AF292+AF298+AF305+AF311+AF317+AF323+AF330+AF336+AF342+AF348+AF354+AF360+AF366+AF372+AF378+AF384+AF390+AF397+AF403+AF409+AF421+AF428+AF434+AF439+AF445+AF450+AF467+AF456)</f>
        <v>300424.5</v>
      </c>
      <c r="AG473" s="18">
        <f>SUM(AG244+AG250+AG256+AG262+AG268+AG274+AG280+AG286+AG292+AG298+AG305+AG311+AG317+AG323+AG330+AG336+AG342+AG348+AG354+AG360+AG366+AG372+AG378+AG384+AG390+AG397+AG403+AG409+AG421+AG428+AG434+AG439+AG445+AG450+AG467+AG456)</f>
        <v>0</v>
      </c>
      <c r="AH473" s="18">
        <f>SUM(AH244+AH250+AH256+AH262+AH268+AH274+AH280+AH286+AH292+AH298+AH305+AH311+AH317+AH323+AH330+AH336+AH342+AH348+AH354+AH360+AH366+AH372+AH378+AH384+AH390+AH397+AH403+AH409+AH421+AH428+AH434+AH439+AH445+AH450+AH467+AH456+AH462)</f>
        <v>0</v>
      </c>
      <c r="AI473" s="18">
        <f>SUM(AI244+AI250+AI256+AI262+AI268+AI274+AI280+AI286+AI292+AI298+AI305+AI311+AI317+AI323+AI330+AI336+AI342+AI348+AI354+AI360+AI366+AI372+AI378+AI384+AI390+AI397+AI403+AI409+AI421+AI428+AI434+AI439+AI445+AI450+AI467+AI456+AI462+AI415)</f>
        <v>0</v>
      </c>
      <c r="AJ473" s="18">
        <f>SUM(AJ244+AJ250+AJ256+AJ262+AJ268+AJ274+AJ280+AJ286+AJ292+AJ298+AJ305+AJ311+AJ317+AJ323+AJ330+AJ336+AJ342+AJ348+AJ354+AJ360+AJ366+AJ372+AJ378+AJ384+AJ390+AJ397+AJ403+AJ409+AJ421+AJ428+AJ434+AJ439+AJ445+AJ450+AJ467+AJ456+AJ462+AJ415)</f>
        <v>0</v>
      </c>
      <c r="AK473" s="142">
        <f>SUM(AK244+AK250+AK256+AK262+AK268+AK274+AK280+AK286+AK292+AK298+AK305+AK311+AK317+AK323+AK330+AK336+AK342+AK348+AK354+AK360+AK366+AK372+AK378+AK384+AK390+AK397+AK403+AK409+AK421+AK428+AK434+AK439+AK445+AK450+AK467+AK456+AK462+AK415)</f>
        <v>0</v>
      </c>
    </row>
    <row r="474" spans="1:37" s="21" customFormat="1" ht="15.75" x14ac:dyDescent="0.25">
      <c r="A474" s="116"/>
      <c r="B474" s="52"/>
      <c r="C474" s="48" t="s">
        <v>3</v>
      </c>
      <c r="D474" s="18">
        <f t="shared" si="510"/>
        <v>13337700.700000001</v>
      </c>
      <c r="E474" s="18">
        <f>SUM(E245+E251+E257+E263+E269+E275+E281+E287+E293+E299+E306+E312+E318+E324+E331+E337+E343+E349+E355+E361+E367+E373+E379+E385+E391+E398+E404+E410+E422+E429+E435+E440+E446+E451+E468)</f>
        <v>548402.69999999995</v>
      </c>
      <c r="F474" s="18">
        <f>SUM(F245+F251+F257+F263+F269+F275+F281+F287+F293+F299+F306+F312+F318+F324+F331+F337+F343+F349+F355+F361+F367+F373+F379+F385+F391+F398+F404+F410+F422+F429+F435+F440+F446+F451+F468)</f>
        <v>54655.400000000009</v>
      </c>
      <c r="G474" s="18">
        <f>SUM(G245+G251+G257+G263+G269+G275+G281+G287+G293+G299+G306+G312+G318+G324+G331+G337+G343+G349+G355+G361+G367+G373+G379+G385+G391+G398+G404+G410+G422+G429+G435+G440+G446+G451+G468+G457)</f>
        <v>235159.7</v>
      </c>
      <c r="H474" s="18">
        <f>SUM(H245+H251+H257+H263+H269+H275+H281+H287+H293+H299+H306+H312+H318+H324+H331+H337+H343+H349+H355+H361+H367+H373+H379+H385+H391+H398+H404+H410+H422+H429+H435+H440+H446+H451+H468+H457)</f>
        <v>257751.1</v>
      </c>
      <c r="I474" s="18">
        <f>SUM(I245+I251+I257+I263+I269+I275+I281+I287+I293+I299+I306+I312+I318+I324+I331+I337+I343+I349+I355+I361+I367+I373+I379+I385+I391+I398+I404+I410+I422+I429+I435+I440+I446+I451+I468+I457)</f>
        <v>179148.5</v>
      </c>
      <c r="J474" s="18">
        <f>SUM(J245+J251+J257+J263+J269+J275+J281+J287+J293+J299+J306+J312+J318+J324+J331+J337+J343+J349+J355+J361+J367+J373+J379+J385+J391+J398+J404+J410+J422+J429+J435+J440+J446+J451+J468+J457)</f>
        <v>148063.80000000002</v>
      </c>
      <c r="K474" s="18">
        <f>SUM(K245+K251+K257+K263+K269+K275+K281+K287+K293+K299+K306+K312+K318+K324+K331+K337+K343+K349+K355+K361+K367+K373+K379+K385+K391+K398+K404+K410+K422+K429+K435+K440+K446+K451+K468+K457)</f>
        <v>150137.4</v>
      </c>
      <c r="L474" s="18">
        <f>SUM(L245+L251+L257+L263+L269+L275+L281+L287+L293+L299+L306+L312+L318+L324+L331+L337+L343+L349+L355+L361+L367+L373+L379+L385+L391+L398+L404+L410+L422+L429+L435+L440+L446+L451+L468+L457+L416)</f>
        <v>375588</v>
      </c>
      <c r="M474" s="18">
        <f>SUM(M245+M251+M257+M263+M269+M275+M281+M287+M293+M299+M306+M312+M318+M324+M331+M337+M343+M349+M355+M361+M367+M373+M379+M385+M391+M398+M404+M410+M422+M429+M435+M440+M446+M451+M468+M457+M416)</f>
        <v>11388794.100000001</v>
      </c>
      <c r="N474" s="18">
        <f>SUM(N245+N251+N257+N263+N269+N275+N281+N287+N293+N299+N306+N312+N318+N324+N331+N337+N343+N349+N355+N361+N367+N373+N379+N385+N391+N398+N404+N410+N422+N429+N435+N440+N446+N451+N468+N457+N416)</f>
        <v>0</v>
      </c>
      <c r="O474" s="18">
        <f>SUM(O245+O251+O257+O263+O269+O275+O281+O287+O293+O299+O306+O312+O318+O324+O331+O337+O343+O349+O355+O361+O367+O373+O379+O385+O391+O398+O404+O410+O422+O429+O435+O440+O446+O451+O468+O457+O416)</f>
        <v>0</v>
      </c>
      <c r="P474" s="18" t="e">
        <f t="shared" si="491"/>
        <v>#REF!</v>
      </c>
      <c r="Q474" s="18">
        <f t="shared" si="501"/>
        <v>0</v>
      </c>
      <c r="R474" s="18">
        <f t="shared" si="502"/>
        <v>0</v>
      </c>
      <c r="S474" s="18">
        <f t="shared" si="503"/>
        <v>0</v>
      </c>
      <c r="T474" s="18">
        <f t="shared" si="504"/>
        <v>0</v>
      </c>
      <c r="U474" s="18">
        <f t="shared" si="505"/>
        <v>0</v>
      </c>
      <c r="V474" s="18">
        <f t="shared" si="506"/>
        <v>0</v>
      </c>
      <c r="W474" s="18">
        <f t="shared" si="498"/>
        <v>-55243.199999999997</v>
      </c>
      <c r="X474" s="18">
        <f t="shared" si="499"/>
        <v>-275588</v>
      </c>
      <c r="Y474" s="18">
        <f t="shared" si="500"/>
        <v>-11041590.300000001</v>
      </c>
      <c r="Z474" s="18" t="e">
        <f>#REF!-N474</f>
        <v>#REF!</v>
      </c>
      <c r="AA474" s="18" t="e">
        <f>#REF!-O474</f>
        <v>#REF!</v>
      </c>
      <c r="AB474" s="18">
        <f>SUM(AC474:AK474)</f>
        <v>1965279.2000000002</v>
      </c>
      <c r="AC474" s="18">
        <f>SUM(AC245+AC251+AC257+AC263+AC269+AC275+AC281+AC287+AC293+AC299+AC306+AC312+AC318+AC324+AC331+AC337+AC343+AC349+AC355+AC361+AC367+AC373+AC379+AC385+AC391+AC398+AC404+AC410+AC422+AC429+AC435+AC440+AC446+AC451+AC468+AC457)</f>
        <v>548402.69999999995</v>
      </c>
      <c r="AD474" s="18">
        <f>SUM(AD245+AD251+AD257+AD263+AD269+AD275+AD281+AD287+AD293+AD299+AD306+AD312+AD318+AD324+AD331+AD337+AD343+AD349+AD355+AD361+AD367+AD373+AD379+AD385+AD391+AD398+AD404+AD410+AD422+AD429+AD435+AD440+AD446+AD451+AD468+AD457)</f>
        <v>54655.400000000009</v>
      </c>
      <c r="AE474" s="18">
        <f>SUM(AE245+AE251+AE257+AE263+AE269+AE275+AE281+AE287+AE293+AE299+AE306+AE312+AE318+AE324+AE331+AE337+AE343+AE349+AE355+AE361+AE367+AE373+AE379+AE385+AE391+AE398+AE404+AE410+AE422+AE429+AE435+AE440+AE446+AE451+AE468+AE457)</f>
        <v>235159.7</v>
      </c>
      <c r="AF474" s="18">
        <f>SUM(AF245+AF251+AF257+AF263+AF269+AF275+AF281+AF287+AF293+AF299+AF306+AF312+AF318+AF324+AF331+AF337+AF343+AF349+AF355+AF361+AF367+AF373+AF379+AF385+AF391+AF398+AF404+AF410+AF422+AF429+AF435+AF440+AF446+AF451+AF468+AF457)</f>
        <v>257751.1</v>
      </c>
      <c r="AG474" s="18">
        <f>SUM(AG245+AG251+AG257+AG263+AG269+AG275+AG281+AG287+AG293+AG299+AG306+AG312+AG318+AG324+AG331+AG337+AG343+AG349+AG355+AG361+AG367+AG373+AG379+AG385+AG391+AG398+AG404+AG410+AG422+AG429+AG435+AG440+AG446+AG451+AG468+AG457)</f>
        <v>179148.5</v>
      </c>
      <c r="AH474" s="18">
        <f>SUM(AH245+AH251+AH257+AH263+AH269+AH275+AH281+AH287+AH293+AH299+AH306+AH312+AH318+AH324+AH331+AH337+AH343+AH349+AH355+AH361+AH367+AH373+AH379+AH385+AH391+AH398+AH404+AH410+AH422+AH429+AH435+AH440+AH446+AH451+AH468+AH457+AH463)</f>
        <v>148063.80000000002</v>
      </c>
      <c r="AI474" s="18">
        <f>SUM(AI245+AI251+AI257+AI263+AI269+AI275+AI281+AI287+AI293+AI299+AI306+AI312+AI318+AI324+AI331+AI337+AI343+AI349+AI355+AI361+AI367+AI373+AI379+AI385+AI391+AI398+AI404+AI410+AI422+AI429+AI435+AI440+AI446+AI451+AI468+AI457+AI463+AI416)</f>
        <v>94894.2</v>
      </c>
      <c r="AJ474" s="18">
        <f>SUM(AJ245+AJ251+AJ257+AJ263+AJ269+AJ275+AJ281+AJ287+AJ293+AJ299+AJ306+AJ312+AJ318+AJ324+AJ331+AJ337+AJ343+AJ349+AJ355+AJ361+AJ367+AJ373+AJ379+AJ385+AJ391+AJ398+AJ404+AJ410+AJ422+AJ429+AJ435+AJ440+AJ446+AJ451+AJ468+AJ457+AJ463+AJ416)</f>
        <v>100000</v>
      </c>
      <c r="AK474" s="142">
        <f>SUM(AK245+AK251+AK257+AK263+AK269+AK275+AK281+AK287+AK293+AK299+AK306+AK312+AK318+AK324+AK331+AK337+AK343+AK349+AK355+AK361+AK367+AK373+AK379+AK385+AK391+AK398+AK404+AK410+AK422+AK429+AK435+AK440+AK446+AK451+AK468+AK457+AK463+AK416)</f>
        <v>347203.8</v>
      </c>
    </row>
    <row r="475" spans="1:37" s="21" customFormat="1" ht="16.5" thickBot="1" x14ac:dyDescent="0.3">
      <c r="A475" s="116"/>
      <c r="B475" s="52"/>
      <c r="C475" s="48" t="s">
        <v>4</v>
      </c>
      <c r="D475" s="18" t="e">
        <f t="shared" si="510"/>
        <v>#REF!</v>
      </c>
      <c r="E475" s="18">
        <f>SUM(E246+E252+E258+E264+E270+E276+E282+E288+E294+E300+E307+E313+E319+E325+E332+E338+E344+E350+E356+E362+E368+E374+E380+E386+E392+E399+E405+E411+E423+E430+E436+E441+E447+E452+E469)</f>
        <v>0</v>
      </c>
      <c r="F475" s="18">
        <f>SUM(F246+F252+F258+F264+F270+F276+F282+F288+F294+F300+F307+F313+F319+F325+F332+F338+F344+F350+F356+F362+F368+F374+F380+F386+F392+F399+F405+F411+F423+F430+F436+F441+F447+F452+F469)</f>
        <v>0</v>
      </c>
      <c r="G475" s="18">
        <f>SUM(G246+G252+G258+G264+G270+G276+G282+G288+G294+G300+G307+G313+G319+G325+G332+G338+G344+G350+G356+G362+G368+G374+G380+G386+G392+G399+G405+G411+G423+G430+G436+G441+G447+G452+G469+G458)</f>
        <v>0</v>
      </c>
      <c r="H475" s="18">
        <f>SUM(H246+H252+H258+H264+H270+H276+H282+H288+H294+H300+H307+H313+H319+H325+H332+H338+H344+H350+H356+H362+H368+H374+H380+H386+H392+H399+H405+H411+H423+H430+H436+H441+H447+H452+H469+H458)</f>
        <v>0</v>
      </c>
      <c r="I475" s="18">
        <f>SUM(I246+I252+I258+I264+I270+I276+I282+I288+I294+I300+I307+I313+I319+I325+I332+I338+I344+I350+I356+I362+I368+I374+I380+I386+I392+I399+I405+I411+I423+I430+I436+I441+I447+I452+I469+I458)</f>
        <v>0</v>
      </c>
      <c r="J475" s="18">
        <f>SUM(J246+J252+J258+J264+J270+J276+J282+J288+J294+J300+J307+J313+J319+J325+J332+J338+J344+J350+J356+J362+J368+J374+J380+J386+J392+J399+J405+J411+J423+J430+J436+J441+J447+J452+J469+J458)</f>
        <v>0</v>
      </c>
      <c r="K475" s="18" t="e">
        <f>SUM(K246+K252+K258+K264+K270+K276+K282+K288+K294+K300+K307+K313+K319+K325+K332+K338+K344+K350+K356+K362+K368+K374+K380+K386+K392+K399+K405+K411+K423+K430+K436+K441+K447+K452+K469+K458)</f>
        <v>#REF!</v>
      </c>
      <c r="L475" s="18">
        <f>SUM(L246+L252+L258+L264+L270+L276+L282+L288+L294+L300+L307+L313+L319+L325+L332+L338+L344+L350+L356+L362+L368+L374+L380+L386+L392+L399+L405+L411+L423+L430+L436+L441+L447+L452+L469+L458+L417)</f>
        <v>0</v>
      </c>
      <c r="M475" s="18">
        <f>SUM(M246+M252+M258+M264+M270+M276+M282+M288+M294+M300+M307+M313+M319+M325+M332+M338+M344+M350+M356+M362+M368+M374+M380+M386+M392+M399+M405+M411+M423+M430+M436+M441+M447+M452+M469+M458+M417)</f>
        <v>0</v>
      </c>
      <c r="N475" s="18">
        <f>SUM(N246+N252+N258+N264+N270+N276+N282+N288+N294+N300+N307+N313+N319+N325+N332+N338+N344+N350+N356+N362+N368+N374+N380+N386+N392+N399+N405+N411+N423+N430+N436+N441+N447+N452+N469+N458+N417)</f>
        <v>0</v>
      </c>
      <c r="O475" s="18" t="e">
        <f>SUM(O246+O252+O258+O264+O270+O276+O282+O288+O294+O300+O307+O313+O319+O325+O332+O338+O344+O350+O356+O362+O368+O374+O380+O386+O392+O399+O405+O411+O423+O430+O436+O441+O447+O452+O469+O458+O417)</f>
        <v>#REF!</v>
      </c>
      <c r="P475" s="18" t="e">
        <f t="shared" si="491"/>
        <v>#REF!</v>
      </c>
      <c r="Q475" s="18">
        <f t="shared" si="501"/>
        <v>0</v>
      </c>
      <c r="R475" s="18">
        <f t="shared" si="502"/>
        <v>0</v>
      </c>
      <c r="S475" s="18">
        <f t="shared" si="503"/>
        <v>0</v>
      </c>
      <c r="T475" s="18">
        <f t="shared" si="504"/>
        <v>0</v>
      </c>
      <c r="U475" s="18">
        <f t="shared" si="505"/>
        <v>0</v>
      </c>
      <c r="V475" s="18">
        <f t="shared" si="506"/>
        <v>0</v>
      </c>
      <c r="W475" s="18" t="e">
        <f t="shared" si="498"/>
        <v>#REF!</v>
      </c>
      <c r="X475" s="18">
        <f t="shared" si="499"/>
        <v>0</v>
      </c>
      <c r="Y475" s="18">
        <f t="shared" si="500"/>
        <v>0</v>
      </c>
      <c r="Z475" s="18" t="e">
        <f>#REF!-N475</f>
        <v>#REF!</v>
      </c>
      <c r="AA475" s="18" t="e">
        <f>#REF!-O475</f>
        <v>#REF!</v>
      </c>
      <c r="AB475" s="18">
        <f>SUM(AC475:AK475)</f>
        <v>0</v>
      </c>
      <c r="AC475" s="18">
        <f>SUM(AC246+AC252+AC258+AC264+AC270+AC276+AC282+AC288+AC294+AC300+AC307+AC313+AC319+AC325+AC332+AC338+AC344+AC350+AC356+AC362+AC368+AC374+AC380+AC386+AC392+AC399+AC405+AC411+AC423+AC430+AC436+AC441+AC447+AC452+AC469+AC458)</f>
        <v>0</v>
      </c>
      <c r="AD475" s="18">
        <f>SUM(AD246+AD252+AD258+AD264+AD270+AD276+AD282+AD288+AD294+AD300+AD307+AD313+AD319+AD325+AD332+AD338+AD344+AD350+AD356+AD362+AD368+AD374+AD380+AD386+AD392+AD399+AD405+AD411+AD423+AD430+AD436+AD441+AD447+AD452+AD469+AD458)</f>
        <v>0</v>
      </c>
      <c r="AE475" s="18">
        <f>SUM(AE246+AE252+AE258+AE264+AE270+AE276+AE282+AE288+AE294+AE300+AE307+AE313+AE319+AE325+AE332+AE338+AE344+AE350+AE356+AE362+AE368+AE374+AE380+AE386+AE392+AE399+AE405+AE411+AE423+AE430+AE436+AE441+AE447+AE452+AE469+AE458)</f>
        <v>0</v>
      </c>
      <c r="AF475" s="18">
        <f>SUM(AF246+AF252+AF258+AF264+AF270+AF276+AF282+AF288+AF294+AF300+AF307+AF313+AF319+AF325+AF332+AF338+AF344+AF350+AF356+AF362+AF368+AF374+AF380+AF386+AF392+AF399+AF405+AF411+AF423+AF430+AF436+AF441+AF447+AF452+AF469+AF458)</f>
        <v>0</v>
      </c>
      <c r="AG475" s="18">
        <f>SUM(AG246+AG252+AG258+AG264+AG270+AG276+AG282+AG288+AG294+AG300+AG307+AG313+AG319+AG325+AG332+AG338+AG344+AG350+AG356+AG362+AG368+AG374+AG380+AG386+AG392+AG399+AG405+AG411+AG423+AG430+AG436+AG441+AG447+AG452+AG469+AG458)</f>
        <v>0</v>
      </c>
      <c r="AH475" s="18">
        <f>SUM(AH246+AH252+AH258+AH264+AH270+AH276+AH282+AH288+AH294+AH300+AH307+AH313+AH319+AH325+AH332+AH338+AH344+AH350+AH356+AH362+AH368+AH374+AH380+AH386+AH392+AH399+AH405+AH411+AH423+AH430+AH436+AH441+AH447+AH452+AH469+AH458+AH464)</f>
        <v>0</v>
      </c>
      <c r="AI475" s="18">
        <f>SUM(AI246+AI252+AI258+AI264+AI270+AI276+AI282+AI288+AI294+AI300+AI307+AI313+AI319+AI325+AI332+AI338+AI344+AI350+AI356+AI362+AI368+AI374+AI380+AI386+AI392+AI399+AI405+AI411+AI423+AI430+AI436+AI441+AI447+AI452+AI469+AI458+AI464+AI417)</f>
        <v>0</v>
      </c>
      <c r="AJ475" s="18">
        <f>SUM(AJ246+AJ252+AJ258+AJ264+AJ270+AJ276+AJ282+AJ288+AJ294+AJ300+AJ307+AJ313+AJ319+AJ325+AJ332+AJ338+AJ344+AJ350+AJ356+AJ362+AJ368+AJ374+AJ380+AJ386+AJ392+AJ399+AJ405+AJ411+AJ423+AJ430+AJ436+AJ441+AJ447+AJ452+AJ469+AJ458+AJ464+AJ417)</f>
        <v>0</v>
      </c>
      <c r="AK475" s="142">
        <f>SUM(AK246+AK252+AK258+AK264+AK270+AK276+AK282+AK288+AK294+AK300+AK307+AK313+AK319+AK325+AK332+AK338+AK344+AK350+AK356+AK362+AK368+AK374+AK380+AK386+AK392+AK399+AK405+AK411+AK423+AK430+AK436+AK441+AK447+AK452+AK469+AK458+AK464+AK417)</f>
        <v>0</v>
      </c>
    </row>
    <row r="476" spans="1:37" s="24" customFormat="1" ht="33" customHeight="1" x14ac:dyDescent="0.25">
      <c r="A476" s="101" t="s">
        <v>68</v>
      </c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6"/>
    </row>
    <row r="477" spans="1:37" s="24" customFormat="1" ht="15.75" outlineLevel="1" x14ac:dyDescent="0.25">
      <c r="A477" s="108" t="s">
        <v>69</v>
      </c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109"/>
    </row>
    <row r="478" spans="1:37" s="24" customFormat="1" ht="15.75" outlineLevel="1" x14ac:dyDescent="0.25">
      <c r="A478" s="108" t="s">
        <v>70</v>
      </c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109"/>
    </row>
    <row r="479" spans="1:37" s="24" customFormat="1" ht="15.75" hidden="1" customHeight="1" outlineLevel="1" x14ac:dyDescent="0.25">
      <c r="A479" s="113" t="s">
        <v>134</v>
      </c>
      <c r="B479" s="54" t="s">
        <v>111</v>
      </c>
      <c r="C479" s="47" t="s">
        <v>0</v>
      </c>
      <c r="D479" s="18">
        <f>SUM(E479:O479)</f>
        <v>169390.40000000002</v>
      </c>
      <c r="E479" s="23">
        <f t="shared" ref="E479:O479" si="544">SUM(E481:E484)</f>
        <v>0.1</v>
      </c>
      <c r="F479" s="23">
        <f t="shared" si="544"/>
        <v>128900.2</v>
      </c>
      <c r="G479" s="23">
        <f t="shared" si="544"/>
        <v>14230.400000000001</v>
      </c>
      <c r="H479" s="23">
        <f t="shared" si="544"/>
        <v>0</v>
      </c>
      <c r="I479" s="23">
        <f t="shared" si="544"/>
        <v>26259.7</v>
      </c>
      <c r="J479" s="23">
        <f t="shared" si="544"/>
        <v>0</v>
      </c>
      <c r="K479" s="23">
        <f t="shared" si="544"/>
        <v>0</v>
      </c>
      <c r="L479" s="23">
        <f t="shared" si="544"/>
        <v>0</v>
      </c>
      <c r="M479" s="23">
        <f t="shared" si="544"/>
        <v>0</v>
      </c>
      <c r="N479" s="23">
        <f t="shared" si="544"/>
        <v>0</v>
      </c>
      <c r="O479" s="23">
        <f t="shared" si="544"/>
        <v>0</v>
      </c>
      <c r="P479" s="18" t="e">
        <f t="shared" ref="P479:P534" si="545">SUM(Q479:AA479)</f>
        <v>#REF!</v>
      </c>
      <c r="Q479" s="23">
        <f t="shared" ref="Q479:W479" si="546">AC479-E479</f>
        <v>0</v>
      </c>
      <c r="R479" s="23">
        <f t="shared" si="546"/>
        <v>0</v>
      </c>
      <c r="S479" s="23">
        <f t="shared" si="546"/>
        <v>0</v>
      </c>
      <c r="T479" s="23">
        <f t="shared" si="546"/>
        <v>0</v>
      </c>
      <c r="U479" s="23">
        <f t="shared" si="546"/>
        <v>0</v>
      </c>
      <c r="V479" s="23">
        <f t="shared" si="546"/>
        <v>0</v>
      </c>
      <c r="W479" s="23">
        <f t="shared" si="546"/>
        <v>0</v>
      </c>
      <c r="X479" s="23">
        <f t="shared" ref="X479" si="547">AJ479-L479</f>
        <v>0</v>
      </c>
      <c r="Y479" s="23">
        <f t="shared" ref="Y479" si="548">AK479-M479</f>
        <v>0</v>
      </c>
      <c r="Z479" s="23" t="e">
        <f>#REF!-N479</f>
        <v>#REF!</v>
      </c>
      <c r="AA479" s="23" t="e">
        <f>#REF!-O479</f>
        <v>#REF!</v>
      </c>
      <c r="AB479" s="18">
        <f>SUM(AC479:AK479)</f>
        <v>169390.40000000002</v>
      </c>
      <c r="AC479" s="23">
        <f t="shared" ref="AC479:AI479" si="549">SUM(AC481:AC484)</f>
        <v>0.1</v>
      </c>
      <c r="AD479" s="23">
        <f t="shared" si="549"/>
        <v>128900.2</v>
      </c>
      <c r="AE479" s="23">
        <f t="shared" si="549"/>
        <v>14230.400000000001</v>
      </c>
      <c r="AF479" s="23">
        <f t="shared" si="549"/>
        <v>0</v>
      </c>
      <c r="AG479" s="23">
        <f t="shared" si="549"/>
        <v>26259.7</v>
      </c>
      <c r="AH479" s="23">
        <f t="shared" si="549"/>
        <v>0</v>
      </c>
      <c r="AI479" s="23">
        <f t="shared" si="549"/>
        <v>0</v>
      </c>
      <c r="AJ479" s="23">
        <f t="shared" ref="AJ479:AK479" si="550">SUM(AJ481:AJ484)</f>
        <v>0</v>
      </c>
      <c r="AK479" s="141">
        <f t="shared" si="550"/>
        <v>0</v>
      </c>
    </row>
    <row r="480" spans="1:37" s="24" customFormat="1" ht="15.75" hidden="1" customHeight="1" outlineLevel="1" x14ac:dyDescent="0.25">
      <c r="A480" s="113"/>
      <c r="B480" s="54"/>
      <c r="C480" s="47" t="s">
        <v>1</v>
      </c>
      <c r="D480" s="18">
        <f t="shared" ref="D480:D545" si="551">SUM(E480:O480)</f>
        <v>0</v>
      </c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18" t="e">
        <f t="shared" si="545"/>
        <v>#REF!</v>
      </c>
      <c r="Q480" s="23"/>
      <c r="R480" s="23"/>
      <c r="S480" s="23"/>
      <c r="T480" s="23"/>
      <c r="U480" s="23"/>
      <c r="V480" s="23"/>
      <c r="W480" s="23">
        <f t="shared" ref="W480:W534" si="552">AI480-K480</f>
        <v>0</v>
      </c>
      <c r="X480" s="23">
        <f t="shared" ref="X480:X534" si="553">AJ480-L480</f>
        <v>0</v>
      </c>
      <c r="Y480" s="23">
        <f t="shared" ref="Y480:Y534" si="554">AK480-M480</f>
        <v>0</v>
      </c>
      <c r="Z480" s="23" t="e">
        <f>#REF!-N480</f>
        <v>#REF!</v>
      </c>
      <c r="AA480" s="23" t="e">
        <f>#REF!-O480</f>
        <v>#REF!</v>
      </c>
      <c r="AB480" s="18">
        <f>SUM(AC480:AK480)</f>
        <v>0</v>
      </c>
      <c r="AC480" s="23"/>
      <c r="AD480" s="23"/>
      <c r="AE480" s="23"/>
      <c r="AF480" s="23"/>
      <c r="AG480" s="23"/>
      <c r="AH480" s="23"/>
      <c r="AI480" s="23"/>
      <c r="AJ480" s="23"/>
      <c r="AK480" s="141"/>
    </row>
    <row r="481" spans="1:37" s="24" customFormat="1" ht="15.75" hidden="1" customHeight="1" outlineLevel="1" x14ac:dyDescent="0.25">
      <c r="A481" s="113"/>
      <c r="B481" s="54"/>
      <c r="C481" s="47" t="s">
        <v>2</v>
      </c>
      <c r="D481" s="18">
        <f t="shared" si="551"/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18" t="e">
        <f t="shared" si="545"/>
        <v>#REF!</v>
      </c>
      <c r="Q481" s="23">
        <f t="shared" ref="Q481:Q534" si="555">AC481-E481</f>
        <v>0</v>
      </c>
      <c r="R481" s="23">
        <f t="shared" ref="R481:R534" si="556">AD481-F481</f>
        <v>0</v>
      </c>
      <c r="S481" s="23">
        <f t="shared" ref="S481:S534" si="557">AE481-G481</f>
        <v>0</v>
      </c>
      <c r="T481" s="23">
        <f t="shared" ref="T481:T534" si="558">AF481-H481</f>
        <v>0</v>
      </c>
      <c r="U481" s="23">
        <f t="shared" ref="U481:U534" si="559">AG481-I481</f>
        <v>0</v>
      </c>
      <c r="V481" s="23">
        <f t="shared" ref="V481:V534" si="560">AH481-J481</f>
        <v>0</v>
      </c>
      <c r="W481" s="23">
        <f t="shared" si="552"/>
        <v>0</v>
      </c>
      <c r="X481" s="23">
        <f t="shared" si="553"/>
        <v>0</v>
      </c>
      <c r="Y481" s="23">
        <f t="shared" si="554"/>
        <v>0</v>
      </c>
      <c r="Z481" s="23" t="e">
        <f>#REF!-N481</f>
        <v>#REF!</v>
      </c>
      <c r="AA481" s="23" t="e">
        <f>#REF!-O481</f>
        <v>#REF!</v>
      </c>
      <c r="AB481" s="18">
        <f>SUM(AC481:AK481)</f>
        <v>0</v>
      </c>
      <c r="AC481" s="23">
        <v>0</v>
      </c>
      <c r="AD481" s="23">
        <v>0</v>
      </c>
      <c r="AE481" s="23">
        <v>0</v>
      </c>
      <c r="AF481" s="23">
        <v>0</v>
      </c>
      <c r="AG481" s="23">
        <v>0</v>
      </c>
      <c r="AH481" s="23">
        <v>0</v>
      </c>
      <c r="AI481" s="23">
        <v>0</v>
      </c>
      <c r="AJ481" s="23">
        <v>0</v>
      </c>
      <c r="AK481" s="141">
        <v>0</v>
      </c>
    </row>
    <row r="482" spans="1:37" s="24" customFormat="1" ht="15.75" hidden="1" customHeight="1" outlineLevel="1" x14ac:dyDescent="0.25">
      <c r="A482" s="113"/>
      <c r="B482" s="54"/>
      <c r="C482" s="47" t="s">
        <v>3</v>
      </c>
      <c r="D482" s="18">
        <f t="shared" si="551"/>
        <v>169390.40000000002</v>
      </c>
      <c r="E482" s="23">
        <v>0.1</v>
      </c>
      <c r="F482" s="23">
        <f>128900.2</f>
        <v>128900.2</v>
      </c>
      <c r="G482" s="23">
        <f>38101-23870.6</f>
        <v>14230.400000000001</v>
      </c>
      <c r="H482" s="23">
        <v>0</v>
      </c>
      <c r="I482" s="23">
        <v>26259.7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18" t="e">
        <f t="shared" si="545"/>
        <v>#REF!</v>
      </c>
      <c r="Q482" s="23">
        <f t="shared" si="555"/>
        <v>0</v>
      </c>
      <c r="R482" s="23">
        <f t="shared" si="556"/>
        <v>0</v>
      </c>
      <c r="S482" s="23">
        <f t="shared" si="557"/>
        <v>0</v>
      </c>
      <c r="T482" s="23">
        <f t="shared" si="558"/>
        <v>0</v>
      </c>
      <c r="U482" s="23">
        <f t="shared" si="559"/>
        <v>0</v>
      </c>
      <c r="V482" s="23">
        <f t="shared" si="560"/>
        <v>0</v>
      </c>
      <c r="W482" s="23">
        <f t="shared" si="552"/>
        <v>0</v>
      </c>
      <c r="X482" s="23">
        <f t="shared" si="553"/>
        <v>0</v>
      </c>
      <c r="Y482" s="23">
        <f t="shared" si="554"/>
        <v>0</v>
      </c>
      <c r="Z482" s="23" t="e">
        <f>#REF!-N482</f>
        <v>#REF!</v>
      </c>
      <c r="AA482" s="23" t="e">
        <f>#REF!-O482</f>
        <v>#REF!</v>
      </c>
      <c r="AB482" s="18">
        <f>SUM(AC482:AK482)</f>
        <v>169390.40000000002</v>
      </c>
      <c r="AC482" s="23">
        <v>0.1</v>
      </c>
      <c r="AD482" s="23">
        <f>128900.2</f>
        <v>128900.2</v>
      </c>
      <c r="AE482" s="23">
        <f>38101-23870.6</f>
        <v>14230.400000000001</v>
      </c>
      <c r="AF482" s="23">
        <v>0</v>
      </c>
      <c r="AG482" s="23">
        <v>26259.7</v>
      </c>
      <c r="AH482" s="23">
        <v>0</v>
      </c>
      <c r="AI482" s="23">
        <v>0</v>
      </c>
      <c r="AJ482" s="23">
        <v>0</v>
      </c>
      <c r="AK482" s="141">
        <v>0</v>
      </c>
    </row>
    <row r="483" spans="1:37" s="24" customFormat="1" ht="15.75" hidden="1" customHeight="1" outlineLevel="1" x14ac:dyDescent="0.25">
      <c r="A483" s="113"/>
      <c r="B483" s="54"/>
      <c r="C483" s="47" t="s">
        <v>4</v>
      </c>
      <c r="D483" s="18">
        <f t="shared" si="551"/>
        <v>0</v>
      </c>
      <c r="E483" s="23">
        <v>0</v>
      </c>
      <c r="F483" s="23">
        <v>0</v>
      </c>
      <c r="G483" s="23">
        <v>0</v>
      </c>
      <c r="H483" s="23">
        <v>0</v>
      </c>
      <c r="I483" s="23">
        <v>0</v>
      </c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0</v>
      </c>
      <c r="P483" s="18" t="e">
        <f t="shared" si="545"/>
        <v>#REF!</v>
      </c>
      <c r="Q483" s="23">
        <f t="shared" si="555"/>
        <v>0</v>
      </c>
      <c r="R483" s="23">
        <f t="shared" si="556"/>
        <v>0</v>
      </c>
      <c r="S483" s="23">
        <f t="shared" si="557"/>
        <v>0</v>
      </c>
      <c r="T483" s="23">
        <f t="shared" si="558"/>
        <v>0</v>
      </c>
      <c r="U483" s="23">
        <f t="shared" si="559"/>
        <v>0</v>
      </c>
      <c r="V483" s="23">
        <f t="shared" si="560"/>
        <v>0</v>
      </c>
      <c r="W483" s="23">
        <f t="shared" si="552"/>
        <v>0</v>
      </c>
      <c r="X483" s="23">
        <f t="shared" si="553"/>
        <v>0</v>
      </c>
      <c r="Y483" s="23">
        <f t="shared" si="554"/>
        <v>0</v>
      </c>
      <c r="Z483" s="23" t="e">
        <f>#REF!-N483</f>
        <v>#REF!</v>
      </c>
      <c r="AA483" s="23" t="e">
        <f>#REF!-O483</f>
        <v>#REF!</v>
      </c>
      <c r="AB483" s="18">
        <f>SUM(AC483:AK483)</f>
        <v>0</v>
      </c>
      <c r="AC483" s="23">
        <v>0</v>
      </c>
      <c r="AD483" s="23">
        <v>0</v>
      </c>
      <c r="AE483" s="23">
        <v>0</v>
      </c>
      <c r="AF483" s="23">
        <v>0</v>
      </c>
      <c r="AG483" s="23">
        <v>0</v>
      </c>
      <c r="AH483" s="23">
        <v>0</v>
      </c>
      <c r="AI483" s="23">
        <v>0</v>
      </c>
      <c r="AJ483" s="23">
        <v>0</v>
      </c>
      <c r="AK483" s="141">
        <v>0</v>
      </c>
    </row>
    <row r="484" spans="1:37" s="24" customFormat="1" ht="15.75" hidden="1" customHeight="1" outlineLevel="1" x14ac:dyDescent="0.25">
      <c r="A484" s="113"/>
      <c r="B484" s="54"/>
      <c r="C484" s="47" t="s">
        <v>5</v>
      </c>
      <c r="D484" s="18">
        <f t="shared" si="551"/>
        <v>0</v>
      </c>
      <c r="E484" s="23">
        <v>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0</v>
      </c>
      <c r="P484" s="18" t="e">
        <f t="shared" si="545"/>
        <v>#REF!</v>
      </c>
      <c r="Q484" s="23">
        <f t="shared" si="555"/>
        <v>0</v>
      </c>
      <c r="R484" s="23">
        <f t="shared" si="556"/>
        <v>0</v>
      </c>
      <c r="S484" s="23">
        <f t="shared" si="557"/>
        <v>0</v>
      </c>
      <c r="T484" s="23">
        <f t="shared" si="558"/>
        <v>0</v>
      </c>
      <c r="U484" s="23">
        <f t="shared" si="559"/>
        <v>0</v>
      </c>
      <c r="V484" s="23">
        <f t="shared" si="560"/>
        <v>0</v>
      </c>
      <c r="W484" s="23">
        <f t="shared" si="552"/>
        <v>0</v>
      </c>
      <c r="X484" s="23">
        <f t="shared" si="553"/>
        <v>0</v>
      </c>
      <c r="Y484" s="23">
        <f t="shared" si="554"/>
        <v>0</v>
      </c>
      <c r="Z484" s="23" t="e">
        <f>#REF!-N484</f>
        <v>#REF!</v>
      </c>
      <c r="AA484" s="23" t="e">
        <f>#REF!-O484</f>
        <v>#REF!</v>
      </c>
      <c r="AB484" s="18">
        <f>SUM(AC484:AK484)</f>
        <v>0</v>
      </c>
      <c r="AC484" s="23">
        <v>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>
        <v>0</v>
      </c>
      <c r="AJ484" s="23">
        <v>0</v>
      </c>
      <c r="AK484" s="141">
        <v>0</v>
      </c>
    </row>
    <row r="485" spans="1:37" s="24" customFormat="1" ht="15.75" customHeight="1" outlineLevel="1" x14ac:dyDescent="0.25">
      <c r="A485" s="113" t="s">
        <v>135</v>
      </c>
      <c r="B485" s="54" t="s">
        <v>111</v>
      </c>
      <c r="C485" s="47" t="s">
        <v>0</v>
      </c>
      <c r="D485" s="18">
        <f t="shared" si="551"/>
        <v>1752628.2000000002</v>
      </c>
      <c r="E485" s="23">
        <f>SUM(E487:E489)</f>
        <v>365424.2</v>
      </c>
      <c r="F485" s="23">
        <f>SUM(F487:F489)</f>
        <v>51051.1</v>
      </c>
      <c r="G485" s="23">
        <f>SUM(G487:G489)</f>
        <v>441451.30000000005</v>
      </c>
      <c r="H485" s="23">
        <f>SUM(H487:H489)</f>
        <v>376061.5</v>
      </c>
      <c r="I485" s="23">
        <f>SUM(I487:I489)</f>
        <v>286134.5</v>
      </c>
      <c r="J485" s="23">
        <f>SUM(J487:J489)</f>
        <v>117601.1</v>
      </c>
      <c r="K485" s="23">
        <f>SUM(K487:K489)</f>
        <v>34277.699999999997</v>
      </c>
      <c r="L485" s="23">
        <f>SUM(L487:L489)</f>
        <v>80626.8</v>
      </c>
      <c r="M485" s="23">
        <f>SUM(M487:M489)</f>
        <v>0</v>
      </c>
      <c r="N485" s="23">
        <f>SUM(N487:N489)</f>
        <v>0</v>
      </c>
      <c r="O485" s="23">
        <f>SUM(O487:O489)</f>
        <v>0</v>
      </c>
      <c r="P485" s="18" t="e">
        <f t="shared" si="545"/>
        <v>#REF!</v>
      </c>
      <c r="Q485" s="23">
        <f t="shared" si="555"/>
        <v>0</v>
      </c>
      <c r="R485" s="23">
        <f t="shared" si="556"/>
        <v>0</v>
      </c>
      <c r="S485" s="23">
        <f t="shared" si="557"/>
        <v>0</v>
      </c>
      <c r="T485" s="23">
        <f t="shared" si="558"/>
        <v>0</v>
      </c>
      <c r="U485" s="23">
        <f t="shared" si="559"/>
        <v>0</v>
      </c>
      <c r="V485" s="23">
        <f t="shared" si="560"/>
        <v>0</v>
      </c>
      <c r="W485" s="23">
        <f t="shared" si="552"/>
        <v>-34277.699999999997</v>
      </c>
      <c r="X485" s="23">
        <f t="shared" si="553"/>
        <v>-9988.6000000000058</v>
      </c>
      <c r="Y485" s="23">
        <f t="shared" si="554"/>
        <v>0</v>
      </c>
      <c r="Z485" s="23" t="e">
        <f>#REF!-N485</f>
        <v>#REF!</v>
      </c>
      <c r="AA485" s="23" t="e">
        <f>#REF!-O485</f>
        <v>#REF!</v>
      </c>
      <c r="AB485" s="18">
        <f>SUM(AC485:AK485)</f>
        <v>1708361.9000000001</v>
      </c>
      <c r="AC485" s="23">
        <f>SUM(AC487:AC489)</f>
        <v>365424.2</v>
      </c>
      <c r="AD485" s="23">
        <f>SUM(AD487:AD489)</f>
        <v>51051.1</v>
      </c>
      <c r="AE485" s="23">
        <f>SUM(AE487:AE489)</f>
        <v>441451.30000000005</v>
      </c>
      <c r="AF485" s="23">
        <f>SUM(AF487:AF489)</f>
        <v>376061.5</v>
      </c>
      <c r="AG485" s="23">
        <f>SUM(AG487:AG489)</f>
        <v>286134.5</v>
      </c>
      <c r="AH485" s="23">
        <f>SUM(AH487:AH489)</f>
        <v>117601.1</v>
      </c>
      <c r="AI485" s="23">
        <f>SUM(AI487:AI489)</f>
        <v>0</v>
      </c>
      <c r="AJ485" s="23">
        <f>SUM(AJ487:AJ489)</f>
        <v>70638.2</v>
      </c>
      <c r="AK485" s="141">
        <f>SUM(AK487:AK489)</f>
        <v>0</v>
      </c>
    </row>
    <row r="486" spans="1:37" s="24" customFormat="1" ht="15.75" outlineLevel="1" x14ac:dyDescent="0.25">
      <c r="A486" s="113"/>
      <c r="B486" s="54"/>
      <c r="C486" s="47" t="s">
        <v>1</v>
      </c>
      <c r="D486" s="18">
        <f t="shared" si="551"/>
        <v>0</v>
      </c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18" t="e">
        <f t="shared" si="545"/>
        <v>#REF!</v>
      </c>
      <c r="Q486" s="23"/>
      <c r="R486" s="23"/>
      <c r="S486" s="23"/>
      <c r="T486" s="23"/>
      <c r="U486" s="23"/>
      <c r="V486" s="23"/>
      <c r="W486" s="23">
        <f t="shared" si="552"/>
        <v>0</v>
      </c>
      <c r="X486" s="23">
        <f t="shared" si="553"/>
        <v>0</v>
      </c>
      <c r="Y486" s="23">
        <f t="shared" si="554"/>
        <v>0</v>
      </c>
      <c r="Z486" s="23" t="e">
        <f>#REF!-N486</f>
        <v>#REF!</v>
      </c>
      <c r="AA486" s="23" t="e">
        <f>#REF!-O486</f>
        <v>#REF!</v>
      </c>
      <c r="AB486" s="18">
        <f>SUM(AC486:AK486)</f>
        <v>0</v>
      </c>
      <c r="AC486" s="23"/>
      <c r="AD486" s="23"/>
      <c r="AE486" s="23"/>
      <c r="AF486" s="23"/>
      <c r="AG486" s="23"/>
      <c r="AH486" s="23"/>
      <c r="AI486" s="23"/>
      <c r="AJ486" s="23"/>
      <c r="AK486" s="141"/>
    </row>
    <row r="487" spans="1:37" s="24" customFormat="1" ht="15.75" outlineLevel="1" x14ac:dyDescent="0.25">
      <c r="A487" s="113"/>
      <c r="B487" s="54"/>
      <c r="C487" s="47" t="s">
        <v>2</v>
      </c>
      <c r="D487" s="18">
        <f t="shared" si="551"/>
        <v>314228.90000000002</v>
      </c>
      <c r="E487" s="23">
        <v>0</v>
      </c>
      <c r="F487" s="23">
        <v>0</v>
      </c>
      <c r="G487" s="23">
        <v>124984.1</v>
      </c>
      <c r="H487" s="23">
        <v>189244.79999999999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18" t="e">
        <f t="shared" si="545"/>
        <v>#REF!</v>
      </c>
      <c r="Q487" s="23">
        <f t="shared" si="555"/>
        <v>0</v>
      </c>
      <c r="R487" s="23">
        <f t="shared" si="556"/>
        <v>0</v>
      </c>
      <c r="S487" s="23">
        <f t="shared" si="557"/>
        <v>0</v>
      </c>
      <c r="T487" s="23">
        <f t="shared" si="558"/>
        <v>0</v>
      </c>
      <c r="U487" s="23">
        <f t="shared" si="559"/>
        <v>0</v>
      </c>
      <c r="V487" s="23">
        <f t="shared" si="560"/>
        <v>0</v>
      </c>
      <c r="W487" s="23">
        <f t="shared" si="552"/>
        <v>0</v>
      </c>
      <c r="X487" s="23">
        <f t="shared" si="553"/>
        <v>0</v>
      </c>
      <c r="Y487" s="23">
        <f t="shared" si="554"/>
        <v>0</v>
      </c>
      <c r="Z487" s="23" t="e">
        <f>#REF!-N487</f>
        <v>#REF!</v>
      </c>
      <c r="AA487" s="23" t="e">
        <f>#REF!-O487</f>
        <v>#REF!</v>
      </c>
      <c r="AB487" s="18">
        <f>SUM(AC487:AK487)</f>
        <v>314228.90000000002</v>
      </c>
      <c r="AC487" s="23">
        <v>0</v>
      </c>
      <c r="AD487" s="23">
        <v>0</v>
      </c>
      <c r="AE487" s="23">
        <v>124984.1</v>
      </c>
      <c r="AF487" s="23">
        <v>189244.79999999999</v>
      </c>
      <c r="AG487" s="23">
        <v>0</v>
      </c>
      <c r="AH487" s="23">
        <v>0</v>
      </c>
      <c r="AI487" s="23">
        <v>0</v>
      </c>
      <c r="AJ487" s="23">
        <v>0</v>
      </c>
      <c r="AK487" s="141">
        <v>0</v>
      </c>
    </row>
    <row r="488" spans="1:37" s="24" customFormat="1" ht="15.75" outlineLevel="1" x14ac:dyDescent="0.25">
      <c r="A488" s="113"/>
      <c r="B488" s="54"/>
      <c r="C488" s="47" t="s">
        <v>3</v>
      </c>
      <c r="D488" s="18">
        <f t="shared" si="551"/>
        <v>1438399.3</v>
      </c>
      <c r="E488" s="23">
        <v>365424.2</v>
      </c>
      <c r="F488" s="23">
        <v>51051.1</v>
      </c>
      <c r="G488" s="23">
        <f>316461.5+5.7</f>
        <v>316467.20000000001</v>
      </c>
      <c r="H488" s="23">
        <v>186816.7</v>
      </c>
      <c r="I488" s="23">
        <v>286134.5</v>
      </c>
      <c r="J488" s="23">
        <v>117601.1</v>
      </c>
      <c r="K488" s="23">
        <v>34277.699999999997</v>
      </c>
      <c r="L488" s="23">
        <v>80626.8</v>
      </c>
      <c r="M488" s="23">
        <v>0</v>
      </c>
      <c r="N488" s="23">
        <v>0</v>
      </c>
      <c r="O488" s="23">
        <v>0</v>
      </c>
      <c r="P488" s="18" t="e">
        <f t="shared" si="545"/>
        <v>#REF!</v>
      </c>
      <c r="Q488" s="23">
        <f t="shared" si="555"/>
        <v>0</v>
      </c>
      <c r="R488" s="23">
        <f t="shared" si="556"/>
        <v>0</v>
      </c>
      <c r="S488" s="23">
        <f t="shared" si="557"/>
        <v>0</v>
      </c>
      <c r="T488" s="23">
        <f t="shared" si="558"/>
        <v>0</v>
      </c>
      <c r="U488" s="23">
        <f t="shared" si="559"/>
        <v>0</v>
      </c>
      <c r="V488" s="23">
        <f t="shared" si="560"/>
        <v>0</v>
      </c>
      <c r="W488" s="23">
        <f t="shared" si="552"/>
        <v>-34277.699999999997</v>
      </c>
      <c r="X488" s="23">
        <f t="shared" si="553"/>
        <v>-9988.6000000000058</v>
      </c>
      <c r="Y488" s="23">
        <f t="shared" si="554"/>
        <v>0</v>
      </c>
      <c r="Z488" s="23" t="e">
        <f>#REF!-N488</f>
        <v>#REF!</v>
      </c>
      <c r="AA488" s="23" t="e">
        <f>#REF!-O488</f>
        <v>#REF!</v>
      </c>
      <c r="AB488" s="18">
        <f>SUM(AC488:AK488)</f>
        <v>1394133</v>
      </c>
      <c r="AC488" s="23">
        <v>365424.2</v>
      </c>
      <c r="AD488" s="23">
        <v>51051.1</v>
      </c>
      <c r="AE488" s="23">
        <f>316461.5+5.7</f>
        <v>316467.20000000001</v>
      </c>
      <c r="AF488" s="23">
        <v>186816.7</v>
      </c>
      <c r="AG488" s="23">
        <v>286134.5</v>
      </c>
      <c r="AH488" s="23">
        <v>117601.1</v>
      </c>
      <c r="AI488" s="23">
        <v>0</v>
      </c>
      <c r="AJ488" s="23">
        <v>70638.2</v>
      </c>
      <c r="AK488" s="141">
        <v>0</v>
      </c>
    </row>
    <row r="489" spans="1:37" s="24" customFormat="1" ht="15.75" outlineLevel="1" x14ac:dyDescent="0.25">
      <c r="A489" s="113"/>
      <c r="B489" s="54"/>
      <c r="C489" s="47" t="s">
        <v>4</v>
      </c>
      <c r="D489" s="18">
        <f t="shared" si="551"/>
        <v>0</v>
      </c>
      <c r="E489" s="23">
        <v>0</v>
      </c>
      <c r="F489" s="23">
        <v>0</v>
      </c>
      <c r="G489" s="23">
        <v>0</v>
      </c>
      <c r="H489" s="23">
        <v>0</v>
      </c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0</v>
      </c>
      <c r="P489" s="18" t="e">
        <f t="shared" si="545"/>
        <v>#REF!</v>
      </c>
      <c r="Q489" s="23">
        <f t="shared" si="555"/>
        <v>0</v>
      </c>
      <c r="R489" s="23">
        <f t="shared" si="556"/>
        <v>0</v>
      </c>
      <c r="S489" s="23">
        <f t="shared" si="557"/>
        <v>0</v>
      </c>
      <c r="T489" s="23">
        <f t="shared" si="558"/>
        <v>0</v>
      </c>
      <c r="U489" s="23">
        <f t="shared" si="559"/>
        <v>0</v>
      </c>
      <c r="V489" s="23">
        <f t="shared" si="560"/>
        <v>0</v>
      </c>
      <c r="W489" s="23">
        <f t="shared" si="552"/>
        <v>0</v>
      </c>
      <c r="X489" s="23">
        <f t="shared" si="553"/>
        <v>0</v>
      </c>
      <c r="Y489" s="23">
        <f t="shared" si="554"/>
        <v>0</v>
      </c>
      <c r="Z489" s="23" t="e">
        <f>#REF!-N489</f>
        <v>#REF!</v>
      </c>
      <c r="AA489" s="23" t="e">
        <f>#REF!-O489</f>
        <v>#REF!</v>
      </c>
      <c r="AB489" s="18">
        <f>SUM(AC489:AK489)</f>
        <v>0</v>
      </c>
      <c r="AC489" s="23">
        <v>0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>
        <v>0</v>
      </c>
      <c r="AJ489" s="23">
        <v>0</v>
      </c>
      <c r="AK489" s="141">
        <v>0</v>
      </c>
    </row>
    <row r="490" spans="1:37" s="24" customFormat="1" ht="15.75" hidden="1" customHeight="1" outlineLevel="1" x14ac:dyDescent="0.25">
      <c r="A490" s="113" t="s">
        <v>110</v>
      </c>
      <c r="B490" s="54" t="s">
        <v>111</v>
      </c>
      <c r="C490" s="47" t="s">
        <v>0</v>
      </c>
      <c r="D490" s="18">
        <f t="shared" si="551"/>
        <v>124984.1</v>
      </c>
      <c r="E490" s="23">
        <f t="shared" ref="E490:O490" si="561">SUM(E492:E495)</f>
        <v>0</v>
      </c>
      <c r="F490" s="23">
        <f t="shared" si="561"/>
        <v>0</v>
      </c>
      <c r="G490" s="23">
        <f t="shared" si="561"/>
        <v>124984.1</v>
      </c>
      <c r="H490" s="23">
        <f t="shared" si="561"/>
        <v>0</v>
      </c>
      <c r="I490" s="23">
        <f t="shared" si="561"/>
        <v>0</v>
      </c>
      <c r="J490" s="23">
        <f t="shared" si="561"/>
        <v>0</v>
      </c>
      <c r="K490" s="23">
        <f t="shared" si="561"/>
        <v>0</v>
      </c>
      <c r="L490" s="23">
        <f t="shared" si="561"/>
        <v>0</v>
      </c>
      <c r="M490" s="23">
        <f t="shared" si="561"/>
        <v>0</v>
      </c>
      <c r="N490" s="23">
        <f t="shared" si="561"/>
        <v>0</v>
      </c>
      <c r="O490" s="23">
        <f t="shared" si="561"/>
        <v>0</v>
      </c>
      <c r="P490" s="18" t="e">
        <f t="shared" si="545"/>
        <v>#REF!</v>
      </c>
      <c r="Q490" s="23">
        <f t="shared" si="555"/>
        <v>0</v>
      </c>
      <c r="R490" s="23">
        <f t="shared" si="556"/>
        <v>0</v>
      </c>
      <c r="S490" s="23">
        <f t="shared" si="557"/>
        <v>0</v>
      </c>
      <c r="T490" s="23">
        <f t="shared" si="558"/>
        <v>0</v>
      </c>
      <c r="U490" s="23">
        <f t="shared" si="559"/>
        <v>0</v>
      </c>
      <c r="V490" s="23">
        <f t="shared" si="560"/>
        <v>0</v>
      </c>
      <c r="W490" s="23">
        <f t="shared" si="552"/>
        <v>0</v>
      </c>
      <c r="X490" s="23">
        <f t="shared" si="553"/>
        <v>0</v>
      </c>
      <c r="Y490" s="23">
        <f t="shared" si="554"/>
        <v>0</v>
      </c>
      <c r="Z490" s="23" t="e">
        <f>#REF!-N490</f>
        <v>#REF!</v>
      </c>
      <c r="AA490" s="23" t="e">
        <f>#REF!-O490</f>
        <v>#REF!</v>
      </c>
      <c r="AB490" s="18">
        <f>SUM(AC490:AK490)</f>
        <v>124984.1</v>
      </c>
      <c r="AC490" s="23">
        <f t="shared" ref="AC490:AI490" si="562">SUM(AC492:AC495)</f>
        <v>0</v>
      </c>
      <c r="AD490" s="23">
        <f t="shared" si="562"/>
        <v>0</v>
      </c>
      <c r="AE490" s="23">
        <f t="shared" si="562"/>
        <v>124984.1</v>
      </c>
      <c r="AF490" s="23">
        <f t="shared" si="562"/>
        <v>0</v>
      </c>
      <c r="AG490" s="23">
        <f t="shared" si="562"/>
        <v>0</v>
      </c>
      <c r="AH490" s="23">
        <f t="shared" si="562"/>
        <v>0</v>
      </c>
      <c r="AI490" s="23">
        <f t="shared" si="562"/>
        <v>0</v>
      </c>
      <c r="AJ490" s="23">
        <f t="shared" ref="AJ490:AK490" si="563">SUM(AJ492:AJ495)</f>
        <v>0</v>
      </c>
      <c r="AK490" s="141">
        <f t="shared" si="563"/>
        <v>0</v>
      </c>
    </row>
    <row r="491" spans="1:37" s="24" customFormat="1" ht="15.75" hidden="1" customHeight="1" outlineLevel="1" x14ac:dyDescent="0.25">
      <c r="A491" s="113"/>
      <c r="B491" s="54"/>
      <c r="C491" s="47" t="s">
        <v>1</v>
      </c>
      <c r="D491" s="18">
        <f t="shared" si="551"/>
        <v>0</v>
      </c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18" t="e">
        <f t="shared" si="545"/>
        <v>#REF!</v>
      </c>
      <c r="Q491" s="23"/>
      <c r="R491" s="23"/>
      <c r="S491" s="23"/>
      <c r="T491" s="23"/>
      <c r="U491" s="23"/>
      <c r="V491" s="23"/>
      <c r="W491" s="23">
        <f t="shared" si="552"/>
        <v>0</v>
      </c>
      <c r="X491" s="23">
        <f t="shared" si="553"/>
        <v>0</v>
      </c>
      <c r="Y491" s="23">
        <f t="shared" si="554"/>
        <v>0</v>
      </c>
      <c r="Z491" s="23" t="e">
        <f>#REF!-N491</f>
        <v>#REF!</v>
      </c>
      <c r="AA491" s="23" t="e">
        <f>#REF!-O491</f>
        <v>#REF!</v>
      </c>
      <c r="AB491" s="18">
        <f>SUM(AC491:AK491)</f>
        <v>0</v>
      </c>
      <c r="AC491" s="23"/>
      <c r="AD491" s="23"/>
      <c r="AE491" s="23"/>
      <c r="AF491" s="23"/>
      <c r="AG491" s="23"/>
      <c r="AH491" s="23"/>
      <c r="AI491" s="23"/>
      <c r="AJ491" s="23"/>
      <c r="AK491" s="141"/>
    </row>
    <row r="492" spans="1:37" s="24" customFormat="1" ht="15.75" hidden="1" customHeight="1" outlineLevel="1" x14ac:dyDescent="0.25">
      <c r="A492" s="113"/>
      <c r="B492" s="54"/>
      <c r="C492" s="47" t="s">
        <v>2</v>
      </c>
      <c r="D492" s="18">
        <f t="shared" si="551"/>
        <v>124984.1</v>
      </c>
      <c r="E492" s="23">
        <v>0</v>
      </c>
      <c r="F492" s="23">
        <v>0</v>
      </c>
      <c r="G492" s="23">
        <v>124984.1</v>
      </c>
      <c r="H492" s="23">
        <v>0</v>
      </c>
      <c r="I492" s="23">
        <v>0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v>0</v>
      </c>
      <c r="P492" s="18" t="e">
        <f t="shared" si="545"/>
        <v>#REF!</v>
      </c>
      <c r="Q492" s="23">
        <f t="shared" si="555"/>
        <v>0</v>
      </c>
      <c r="R492" s="23">
        <f t="shared" si="556"/>
        <v>0</v>
      </c>
      <c r="S492" s="23">
        <f t="shared" si="557"/>
        <v>0</v>
      </c>
      <c r="T492" s="23">
        <f t="shared" si="558"/>
        <v>0</v>
      </c>
      <c r="U492" s="23">
        <f t="shared" si="559"/>
        <v>0</v>
      </c>
      <c r="V492" s="23">
        <f t="shared" si="560"/>
        <v>0</v>
      </c>
      <c r="W492" s="23">
        <f t="shared" si="552"/>
        <v>0</v>
      </c>
      <c r="X492" s="23">
        <f t="shared" si="553"/>
        <v>0</v>
      </c>
      <c r="Y492" s="23">
        <f t="shared" si="554"/>
        <v>0</v>
      </c>
      <c r="Z492" s="23" t="e">
        <f>#REF!-N492</f>
        <v>#REF!</v>
      </c>
      <c r="AA492" s="23" t="e">
        <f>#REF!-O492</f>
        <v>#REF!</v>
      </c>
      <c r="AB492" s="18">
        <f>SUM(AC492:AK492)</f>
        <v>124984.1</v>
      </c>
      <c r="AC492" s="23">
        <v>0</v>
      </c>
      <c r="AD492" s="23">
        <v>0</v>
      </c>
      <c r="AE492" s="23">
        <v>124984.1</v>
      </c>
      <c r="AF492" s="23">
        <v>0</v>
      </c>
      <c r="AG492" s="23">
        <v>0</v>
      </c>
      <c r="AH492" s="23">
        <v>0</v>
      </c>
      <c r="AI492" s="23">
        <v>0</v>
      </c>
      <c r="AJ492" s="23">
        <v>0</v>
      </c>
      <c r="AK492" s="141">
        <v>0</v>
      </c>
    </row>
    <row r="493" spans="1:37" s="24" customFormat="1" ht="15.75" hidden="1" customHeight="1" outlineLevel="1" x14ac:dyDescent="0.25">
      <c r="A493" s="113"/>
      <c r="B493" s="54"/>
      <c r="C493" s="47" t="s">
        <v>3</v>
      </c>
      <c r="D493" s="18">
        <f t="shared" si="551"/>
        <v>0</v>
      </c>
      <c r="E493" s="23">
        <v>0</v>
      </c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23">
        <v>0</v>
      </c>
      <c r="L493" s="23">
        <v>0</v>
      </c>
      <c r="M493" s="23">
        <v>0</v>
      </c>
      <c r="N493" s="23">
        <v>0</v>
      </c>
      <c r="O493" s="23">
        <v>0</v>
      </c>
      <c r="P493" s="18" t="e">
        <f t="shared" si="545"/>
        <v>#REF!</v>
      </c>
      <c r="Q493" s="23">
        <f t="shared" si="555"/>
        <v>0</v>
      </c>
      <c r="R493" s="23">
        <f t="shared" si="556"/>
        <v>0</v>
      </c>
      <c r="S493" s="23">
        <f t="shared" si="557"/>
        <v>0</v>
      </c>
      <c r="T493" s="23">
        <f t="shared" si="558"/>
        <v>0</v>
      </c>
      <c r="U493" s="23">
        <f t="shared" si="559"/>
        <v>0</v>
      </c>
      <c r="V493" s="23">
        <f t="shared" si="560"/>
        <v>0</v>
      </c>
      <c r="W493" s="23">
        <f t="shared" si="552"/>
        <v>0</v>
      </c>
      <c r="X493" s="23">
        <f t="shared" si="553"/>
        <v>0</v>
      </c>
      <c r="Y493" s="23">
        <f t="shared" si="554"/>
        <v>0</v>
      </c>
      <c r="Z493" s="23" t="e">
        <f>#REF!-N493</f>
        <v>#REF!</v>
      </c>
      <c r="AA493" s="23" t="e">
        <f>#REF!-O493</f>
        <v>#REF!</v>
      </c>
      <c r="AB493" s="18">
        <f>SUM(AC493:AK493)</f>
        <v>0</v>
      </c>
      <c r="AC493" s="23">
        <v>0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  <c r="AJ493" s="23">
        <v>0</v>
      </c>
      <c r="AK493" s="141">
        <v>0</v>
      </c>
    </row>
    <row r="494" spans="1:37" s="24" customFormat="1" ht="15.75" hidden="1" customHeight="1" outlineLevel="1" x14ac:dyDescent="0.25">
      <c r="A494" s="113"/>
      <c r="B494" s="54"/>
      <c r="C494" s="47" t="s">
        <v>4</v>
      </c>
      <c r="D494" s="18">
        <f t="shared" si="551"/>
        <v>0</v>
      </c>
      <c r="E494" s="23">
        <v>0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0</v>
      </c>
      <c r="P494" s="18" t="e">
        <f t="shared" si="545"/>
        <v>#REF!</v>
      </c>
      <c r="Q494" s="23">
        <f t="shared" si="555"/>
        <v>0</v>
      </c>
      <c r="R494" s="23">
        <f t="shared" si="556"/>
        <v>0</v>
      </c>
      <c r="S494" s="23">
        <f t="shared" si="557"/>
        <v>0</v>
      </c>
      <c r="T494" s="23">
        <f t="shared" si="558"/>
        <v>0</v>
      </c>
      <c r="U494" s="23">
        <f t="shared" si="559"/>
        <v>0</v>
      </c>
      <c r="V494" s="23">
        <f t="shared" si="560"/>
        <v>0</v>
      </c>
      <c r="W494" s="23">
        <f t="shared" si="552"/>
        <v>0</v>
      </c>
      <c r="X494" s="23">
        <f t="shared" si="553"/>
        <v>0</v>
      </c>
      <c r="Y494" s="23">
        <f t="shared" si="554"/>
        <v>0</v>
      </c>
      <c r="Z494" s="23" t="e">
        <f>#REF!-N494</f>
        <v>#REF!</v>
      </c>
      <c r="AA494" s="23" t="e">
        <f>#REF!-O494</f>
        <v>#REF!</v>
      </c>
      <c r="AB494" s="18">
        <f>SUM(AC494:AK494)</f>
        <v>0</v>
      </c>
      <c r="AC494" s="23">
        <v>0</v>
      </c>
      <c r="AD494" s="23">
        <v>0</v>
      </c>
      <c r="AE494" s="23">
        <v>0</v>
      </c>
      <c r="AF494" s="23">
        <v>0</v>
      </c>
      <c r="AG494" s="23">
        <v>0</v>
      </c>
      <c r="AH494" s="23">
        <v>0</v>
      </c>
      <c r="AI494" s="23">
        <v>0</v>
      </c>
      <c r="AJ494" s="23">
        <v>0</v>
      </c>
      <c r="AK494" s="141">
        <v>0</v>
      </c>
    </row>
    <row r="495" spans="1:37" s="24" customFormat="1" ht="15.75" hidden="1" customHeight="1" outlineLevel="1" x14ac:dyDescent="0.25">
      <c r="A495" s="113"/>
      <c r="B495" s="54"/>
      <c r="C495" s="47" t="s">
        <v>5</v>
      </c>
      <c r="D495" s="18">
        <f t="shared" si="551"/>
        <v>0</v>
      </c>
      <c r="E495" s="23">
        <v>0</v>
      </c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23">
        <v>0</v>
      </c>
      <c r="L495" s="23">
        <v>0</v>
      </c>
      <c r="M495" s="23">
        <v>0</v>
      </c>
      <c r="N495" s="23">
        <v>0</v>
      </c>
      <c r="O495" s="23">
        <v>0</v>
      </c>
      <c r="P495" s="18" t="e">
        <f t="shared" si="545"/>
        <v>#REF!</v>
      </c>
      <c r="Q495" s="23">
        <f t="shared" si="555"/>
        <v>0</v>
      </c>
      <c r="R495" s="23">
        <f t="shared" si="556"/>
        <v>0</v>
      </c>
      <c r="S495" s="23">
        <f t="shared" si="557"/>
        <v>0</v>
      </c>
      <c r="T495" s="23">
        <f t="shared" si="558"/>
        <v>0</v>
      </c>
      <c r="U495" s="23">
        <f t="shared" si="559"/>
        <v>0</v>
      </c>
      <c r="V495" s="23">
        <f t="shared" si="560"/>
        <v>0</v>
      </c>
      <c r="W495" s="23">
        <f t="shared" si="552"/>
        <v>0</v>
      </c>
      <c r="X495" s="23">
        <f t="shared" si="553"/>
        <v>0</v>
      </c>
      <c r="Y495" s="23">
        <f t="shared" si="554"/>
        <v>0</v>
      </c>
      <c r="Z495" s="23" t="e">
        <f>#REF!-N495</f>
        <v>#REF!</v>
      </c>
      <c r="AA495" s="23" t="e">
        <f>#REF!-O495</f>
        <v>#REF!</v>
      </c>
      <c r="AB495" s="18">
        <f>SUM(AC495:AK495)</f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  <c r="AJ495" s="23">
        <v>0</v>
      </c>
      <c r="AK495" s="141">
        <v>0</v>
      </c>
    </row>
    <row r="496" spans="1:37" s="24" customFormat="1" ht="15.75" customHeight="1" outlineLevel="1" x14ac:dyDescent="0.25">
      <c r="A496" s="113" t="s">
        <v>180</v>
      </c>
      <c r="B496" s="54" t="s">
        <v>111</v>
      </c>
      <c r="C496" s="47" t="s">
        <v>0</v>
      </c>
      <c r="D496" s="18">
        <f t="shared" si="551"/>
        <v>26919.200000000001</v>
      </c>
      <c r="E496" s="23">
        <f>SUM(E498:E500)</f>
        <v>15957.1</v>
      </c>
      <c r="F496" s="23">
        <f>SUM(F498:F500)</f>
        <v>179.1</v>
      </c>
      <c r="G496" s="23">
        <f>SUM(G498:G500)</f>
        <v>209.9</v>
      </c>
      <c r="H496" s="23">
        <f>SUM(H498:H500)</f>
        <v>0</v>
      </c>
      <c r="I496" s="23">
        <f>SUM(I498:I500)</f>
        <v>0</v>
      </c>
      <c r="J496" s="23">
        <f>SUM(J498:J500)</f>
        <v>0</v>
      </c>
      <c r="K496" s="23">
        <f>SUM(K498:K500)</f>
        <v>10573.1</v>
      </c>
      <c r="L496" s="23">
        <f>SUM(L498:L500)</f>
        <v>0</v>
      </c>
      <c r="M496" s="23">
        <f>SUM(M498:M500)</f>
        <v>0</v>
      </c>
      <c r="N496" s="23">
        <f>SUM(N498:N500)</f>
        <v>0</v>
      </c>
      <c r="O496" s="23">
        <f>SUM(O498:O500)</f>
        <v>0</v>
      </c>
      <c r="P496" s="18" t="e">
        <f t="shared" si="545"/>
        <v>#REF!</v>
      </c>
      <c r="Q496" s="23">
        <f t="shared" si="555"/>
        <v>0</v>
      </c>
      <c r="R496" s="23">
        <f t="shared" si="556"/>
        <v>0</v>
      </c>
      <c r="S496" s="23">
        <f t="shared" si="557"/>
        <v>0</v>
      </c>
      <c r="T496" s="23">
        <f t="shared" si="558"/>
        <v>0</v>
      </c>
      <c r="U496" s="23">
        <f t="shared" si="559"/>
        <v>0</v>
      </c>
      <c r="V496" s="23">
        <f t="shared" si="560"/>
        <v>0</v>
      </c>
      <c r="W496" s="23">
        <f t="shared" si="552"/>
        <v>-6351.1</v>
      </c>
      <c r="X496" s="23">
        <f t="shared" si="553"/>
        <v>36008</v>
      </c>
      <c r="Y496" s="23">
        <f t="shared" si="554"/>
        <v>124499.8</v>
      </c>
      <c r="Z496" s="23" t="e">
        <f>#REF!-N496</f>
        <v>#REF!</v>
      </c>
      <c r="AA496" s="23" t="e">
        <f>#REF!-O496</f>
        <v>#REF!</v>
      </c>
      <c r="AB496" s="18">
        <f>SUM(AC496:AK496)</f>
        <v>181075.9</v>
      </c>
      <c r="AC496" s="23">
        <f>SUM(AC498:AC500)</f>
        <v>15957.1</v>
      </c>
      <c r="AD496" s="23">
        <f>SUM(AD498:AD500)</f>
        <v>179.1</v>
      </c>
      <c r="AE496" s="23">
        <f>SUM(AE498:AE500)</f>
        <v>209.9</v>
      </c>
      <c r="AF496" s="23">
        <f>SUM(AF498:AF500)</f>
        <v>0</v>
      </c>
      <c r="AG496" s="23">
        <f>SUM(AG498:AG500)</f>
        <v>0</v>
      </c>
      <c r="AH496" s="23">
        <f>SUM(AH498:AH500)</f>
        <v>0</v>
      </c>
      <c r="AI496" s="23">
        <f>SUM(AI498:AI500)</f>
        <v>4222</v>
      </c>
      <c r="AJ496" s="23">
        <f>SUM(AJ498:AJ500)</f>
        <v>36008</v>
      </c>
      <c r="AK496" s="141">
        <f>SUM(AK498:AK500)</f>
        <v>124499.8</v>
      </c>
    </row>
    <row r="497" spans="1:37" s="24" customFormat="1" ht="15.75" outlineLevel="1" x14ac:dyDescent="0.25">
      <c r="A497" s="113"/>
      <c r="B497" s="54"/>
      <c r="C497" s="47" t="s">
        <v>1</v>
      </c>
      <c r="D497" s="18">
        <f t="shared" si="551"/>
        <v>0</v>
      </c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18" t="e">
        <f t="shared" si="545"/>
        <v>#REF!</v>
      </c>
      <c r="Q497" s="23"/>
      <c r="R497" s="23"/>
      <c r="S497" s="23"/>
      <c r="T497" s="23"/>
      <c r="U497" s="23"/>
      <c r="V497" s="23"/>
      <c r="W497" s="23">
        <f t="shared" si="552"/>
        <v>0</v>
      </c>
      <c r="X497" s="23">
        <f t="shared" si="553"/>
        <v>0</v>
      </c>
      <c r="Y497" s="23">
        <f t="shared" si="554"/>
        <v>0</v>
      </c>
      <c r="Z497" s="23" t="e">
        <f>#REF!-N497</f>
        <v>#REF!</v>
      </c>
      <c r="AA497" s="23" t="e">
        <f>#REF!-O497</f>
        <v>#REF!</v>
      </c>
      <c r="AB497" s="18">
        <f>SUM(AC497:AK497)</f>
        <v>0</v>
      </c>
      <c r="AC497" s="23"/>
      <c r="AD497" s="23"/>
      <c r="AE497" s="23"/>
      <c r="AF497" s="23"/>
      <c r="AG497" s="23"/>
      <c r="AH497" s="23"/>
      <c r="AI497" s="23"/>
      <c r="AJ497" s="23"/>
      <c r="AK497" s="141"/>
    </row>
    <row r="498" spans="1:37" s="24" customFormat="1" ht="15.75" outlineLevel="1" x14ac:dyDescent="0.25">
      <c r="A498" s="113"/>
      <c r="B498" s="54"/>
      <c r="C498" s="47" t="s">
        <v>2</v>
      </c>
      <c r="D498" s="18">
        <f t="shared" si="551"/>
        <v>0</v>
      </c>
      <c r="E498" s="23">
        <v>0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0</v>
      </c>
      <c r="P498" s="18" t="e">
        <f t="shared" si="545"/>
        <v>#REF!</v>
      </c>
      <c r="Q498" s="23">
        <f t="shared" si="555"/>
        <v>0</v>
      </c>
      <c r="R498" s="23">
        <f t="shared" si="556"/>
        <v>0</v>
      </c>
      <c r="S498" s="23">
        <f t="shared" si="557"/>
        <v>0</v>
      </c>
      <c r="T498" s="23">
        <f t="shared" si="558"/>
        <v>0</v>
      </c>
      <c r="U498" s="23">
        <f t="shared" si="559"/>
        <v>0</v>
      </c>
      <c r="V498" s="23">
        <f t="shared" si="560"/>
        <v>0</v>
      </c>
      <c r="W498" s="23">
        <f t="shared" si="552"/>
        <v>0</v>
      </c>
      <c r="X498" s="23">
        <f t="shared" si="553"/>
        <v>0</v>
      </c>
      <c r="Y498" s="23">
        <f t="shared" si="554"/>
        <v>0</v>
      </c>
      <c r="Z498" s="23" t="e">
        <f>#REF!-N498</f>
        <v>#REF!</v>
      </c>
      <c r="AA498" s="23" t="e">
        <f>#REF!-O498</f>
        <v>#REF!</v>
      </c>
      <c r="AB498" s="18">
        <f>SUM(AC498:AK498)</f>
        <v>0</v>
      </c>
      <c r="AC498" s="23">
        <v>0</v>
      </c>
      <c r="AD498" s="23">
        <v>0</v>
      </c>
      <c r="AE498" s="23">
        <v>0</v>
      </c>
      <c r="AF498" s="23">
        <v>0</v>
      </c>
      <c r="AG498" s="23">
        <v>0</v>
      </c>
      <c r="AH498" s="23">
        <v>0</v>
      </c>
      <c r="AI498" s="23">
        <v>0</v>
      </c>
      <c r="AJ498" s="23">
        <v>0</v>
      </c>
      <c r="AK498" s="141">
        <v>0</v>
      </c>
    </row>
    <row r="499" spans="1:37" s="24" customFormat="1" ht="15.75" outlineLevel="1" x14ac:dyDescent="0.25">
      <c r="A499" s="113"/>
      <c r="B499" s="54"/>
      <c r="C499" s="47" t="s">
        <v>3</v>
      </c>
      <c r="D499" s="18">
        <f t="shared" si="551"/>
        <v>26919.200000000001</v>
      </c>
      <c r="E499" s="23">
        <v>15957.1</v>
      </c>
      <c r="F499" s="23">
        <v>179.1</v>
      </c>
      <c r="G499" s="23">
        <f>179.1+30.8</f>
        <v>209.9</v>
      </c>
      <c r="H499" s="23">
        <v>0</v>
      </c>
      <c r="I499" s="23">
        <v>0</v>
      </c>
      <c r="J499" s="23">
        <v>0</v>
      </c>
      <c r="K499" s="23">
        <v>10573.1</v>
      </c>
      <c r="L499" s="23">
        <v>0</v>
      </c>
      <c r="M499" s="23">
        <v>0</v>
      </c>
      <c r="N499" s="23">
        <v>0</v>
      </c>
      <c r="O499" s="23">
        <v>0</v>
      </c>
      <c r="P499" s="18" t="e">
        <f t="shared" si="545"/>
        <v>#REF!</v>
      </c>
      <c r="Q499" s="23">
        <f t="shared" si="555"/>
        <v>0</v>
      </c>
      <c r="R499" s="23">
        <f t="shared" si="556"/>
        <v>0</v>
      </c>
      <c r="S499" s="23">
        <f t="shared" si="557"/>
        <v>0</v>
      </c>
      <c r="T499" s="23">
        <f t="shared" si="558"/>
        <v>0</v>
      </c>
      <c r="U499" s="23">
        <f t="shared" si="559"/>
        <v>0</v>
      </c>
      <c r="V499" s="23">
        <f t="shared" si="560"/>
        <v>0</v>
      </c>
      <c r="W499" s="23">
        <f t="shared" si="552"/>
        <v>-6351.1</v>
      </c>
      <c r="X499" s="23">
        <f t="shared" si="553"/>
        <v>36008</v>
      </c>
      <c r="Y499" s="23">
        <f t="shared" si="554"/>
        <v>124499.8</v>
      </c>
      <c r="Z499" s="23" t="e">
        <f>#REF!-N499</f>
        <v>#REF!</v>
      </c>
      <c r="AA499" s="23" t="e">
        <f>#REF!-O499</f>
        <v>#REF!</v>
      </c>
      <c r="AB499" s="18">
        <f>SUM(AC499:AK499)</f>
        <v>181075.9</v>
      </c>
      <c r="AC499" s="23">
        <v>15957.1</v>
      </c>
      <c r="AD499" s="23">
        <v>179.1</v>
      </c>
      <c r="AE499" s="23">
        <f>179.1+30.8</f>
        <v>209.9</v>
      </c>
      <c r="AF499" s="23">
        <v>0</v>
      </c>
      <c r="AG499" s="23">
        <v>0</v>
      </c>
      <c r="AH499" s="23">
        <v>0</v>
      </c>
      <c r="AI499" s="23">
        <v>4222</v>
      </c>
      <c r="AJ499" s="23">
        <v>36008</v>
      </c>
      <c r="AK499" s="141">
        <v>124499.8</v>
      </c>
    </row>
    <row r="500" spans="1:37" s="24" customFormat="1" ht="15.75" outlineLevel="1" x14ac:dyDescent="0.25">
      <c r="A500" s="113"/>
      <c r="B500" s="54"/>
      <c r="C500" s="47" t="s">
        <v>4</v>
      </c>
      <c r="D500" s="18">
        <f t="shared" si="551"/>
        <v>0</v>
      </c>
      <c r="E500" s="23">
        <v>0</v>
      </c>
      <c r="F500" s="23">
        <v>0</v>
      </c>
      <c r="G500" s="23">
        <v>0</v>
      </c>
      <c r="H500" s="23">
        <v>0</v>
      </c>
      <c r="I500" s="23">
        <v>0</v>
      </c>
      <c r="J500" s="23">
        <v>0</v>
      </c>
      <c r="K500" s="23">
        <v>0</v>
      </c>
      <c r="L500" s="23">
        <v>0</v>
      </c>
      <c r="M500" s="23">
        <v>0</v>
      </c>
      <c r="N500" s="23">
        <v>0</v>
      </c>
      <c r="O500" s="23">
        <v>0</v>
      </c>
      <c r="P500" s="18" t="e">
        <f t="shared" si="545"/>
        <v>#REF!</v>
      </c>
      <c r="Q500" s="23">
        <f t="shared" si="555"/>
        <v>0</v>
      </c>
      <c r="R500" s="23">
        <f t="shared" si="556"/>
        <v>0</v>
      </c>
      <c r="S500" s="23">
        <f t="shared" si="557"/>
        <v>0</v>
      </c>
      <c r="T500" s="23">
        <f t="shared" si="558"/>
        <v>0</v>
      </c>
      <c r="U500" s="23">
        <f t="shared" si="559"/>
        <v>0</v>
      </c>
      <c r="V500" s="23">
        <f t="shared" si="560"/>
        <v>0</v>
      </c>
      <c r="W500" s="23">
        <f t="shared" si="552"/>
        <v>0</v>
      </c>
      <c r="X500" s="23">
        <f t="shared" si="553"/>
        <v>0</v>
      </c>
      <c r="Y500" s="23">
        <f t="shared" si="554"/>
        <v>0</v>
      </c>
      <c r="Z500" s="23" t="e">
        <f>#REF!-N500</f>
        <v>#REF!</v>
      </c>
      <c r="AA500" s="23" t="e">
        <f>#REF!-O500</f>
        <v>#REF!</v>
      </c>
      <c r="AB500" s="18">
        <f>SUM(AC500:AK500)</f>
        <v>0</v>
      </c>
      <c r="AC500" s="23">
        <v>0</v>
      </c>
      <c r="AD500" s="23">
        <v>0</v>
      </c>
      <c r="AE500" s="23">
        <v>0</v>
      </c>
      <c r="AF500" s="23">
        <v>0</v>
      </c>
      <c r="AG500" s="23">
        <v>0</v>
      </c>
      <c r="AH500" s="23">
        <v>0</v>
      </c>
      <c r="AI500" s="23">
        <v>0</v>
      </c>
      <c r="AJ500" s="23">
        <v>0</v>
      </c>
      <c r="AK500" s="141">
        <v>0</v>
      </c>
    </row>
    <row r="501" spans="1:37" s="24" customFormat="1" ht="15.75" hidden="1" customHeight="1" outlineLevel="1" x14ac:dyDescent="0.25">
      <c r="A501" s="113" t="s">
        <v>181</v>
      </c>
      <c r="B501" s="54" t="s">
        <v>111</v>
      </c>
      <c r="C501" s="47" t="s">
        <v>0</v>
      </c>
      <c r="D501" s="18">
        <f t="shared" si="551"/>
        <v>145000</v>
      </c>
      <c r="E501" s="23">
        <f t="shared" ref="E501:O501" si="564">SUM(E503:E506)</f>
        <v>135000</v>
      </c>
      <c r="F501" s="23">
        <f t="shared" si="564"/>
        <v>10000</v>
      </c>
      <c r="G501" s="23">
        <f t="shared" si="564"/>
        <v>0</v>
      </c>
      <c r="H501" s="23">
        <f t="shared" si="564"/>
        <v>0</v>
      </c>
      <c r="I501" s="23">
        <f t="shared" si="564"/>
        <v>0</v>
      </c>
      <c r="J501" s="23">
        <f t="shared" si="564"/>
        <v>0</v>
      </c>
      <c r="K501" s="23">
        <f t="shared" si="564"/>
        <v>0</v>
      </c>
      <c r="L501" s="23">
        <f t="shared" si="564"/>
        <v>0</v>
      </c>
      <c r="M501" s="23">
        <f t="shared" si="564"/>
        <v>0</v>
      </c>
      <c r="N501" s="23">
        <f t="shared" si="564"/>
        <v>0</v>
      </c>
      <c r="O501" s="23">
        <f t="shared" si="564"/>
        <v>0</v>
      </c>
      <c r="P501" s="18" t="e">
        <f t="shared" si="545"/>
        <v>#REF!</v>
      </c>
      <c r="Q501" s="23">
        <f t="shared" si="555"/>
        <v>0</v>
      </c>
      <c r="R501" s="23">
        <f t="shared" si="556"/>
        <v>0</v>
      </c>
      <c r="S501" s="23">
        <f t="shared" si="557"/>
        <v>0</v>
      </c>
      <c r="T501" s="23">
        <f t="shared" si="558"/>
        <v>0</v>
      </c>
      <c r="U501" s="23">
        <f t="shared" si="559"/>
        <v>0</v>
      </c>
      <c r="V501" s="23">
        <f t="shared" si="560"/>
        <v>0</v>
      </c>
      <c r="W501" s="23">
        <f t="shared" si="552"/>
        <v>0</v>
      </c>
      <c r="X501" s="23">
        <f t="shared" si="553"/>
        <v>0</v>
      </c>
      <c r="Y501" s="23">
        <f t="shared" si="554"/>
        <v>0</v>
      </c>
      <c r="Z501" s="23" t="e">
        <f>#REF!-N501</f>
        <v>#REF!</v>
      </c>
      <c r="AA501" s="23" t="e">
        <f>#REF!-O501</f>
        <v>#REF!</v>
      </c>
      <c r="AB501" s="18">
        <f>SUM(AC501:AK501)</f>
        <v>145000</v>
      </c>
      <c r="AC501" s="23">
        <f t="shared" ref="AC501:AI501" si="565">SUM(AC503:AC506)</f>
        <v>135000</v>
      </c>
      <c r="AD501" s="23">
        <f t="shared" si="565"/>
        <v>10000</v>
      </c>
      <c r="AE501" s="23">
        <f t="shared" si="565"/>
        <v>0</v>
      </c>
      <c r="AF501" s="23">
        <f t="shared" si="565"/>
        <v>0</v>
      </c>
      <c r="AG501" s="23">
        <f t="shared" si="565"/>
        <v>0</v>
      </c>
      <c r="AH501" s="23">
        <f t="shared" si="565"/>
        <v>0</v>
      </c>
      <c r="AI501" s="23">
        <f t="shared" si="565"/>
        <v>0</v>
      </c>
      <c r="AJ501" s="23">
        <f t="shared" ref="AJ501:AK501" si="566">SUM(AJ503:AJ506)</f>
        <v>0</v>
      </c>
      <c r="AK501" s="141">
        <f t="shared" si="566"/>
        <v>0</v>
      </c>
    </row>
    <row r="502" spans="1:37" s="24" customFormat="1" ht="15.75" hidden="1" customHeight="1" outlineLevel="1" x14ac:dyDescent="0.25">
      <c r="A502" s="113"/>
      <c r="B502" s="54"/>
      <c r="C502" s="47" t="s">
        <v>1</v>
      </c>
      <c r="D502" s="18">
        <f t="shared" si="551"/>
        <v>0</v>
      </c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18" t="e">
        <f t="shared" si="545"/>
        <v>#REF!</v>
      </c>
      <c r="Q502" s="23"/>
      <c r="R502" s="23"/>
      <c r="S502" s="23"/>
      <c r="T502" s="23"/>
      <c r="U502" s="23"/>
      <c r="V502" s="23"/>
      <c r="W502" s="23">
        <f t="shared" si="552"/>
        <v>0</v>
      </c>
      <c r="X502" s="23">
        <f t="shared" si="553"/>
        <v>0</v>
      </c>
      <c r="Y502" s="23">
        <f t="shared" si="554"/>
        <v>0</v>
      </c>
      <c r="Z502" s="23" t="e">
        <f>#REF!-N502</f>
        <v>#REF!</v>
      </c>
      <c r="AA502" s="23" t="e">
        <f>#REF!-O502</f>
        <v>#REF!</v>
      </c>
      <c r="AB502" s="18">
        <f>SUM(AC502:AK502)</f>
        <v>0</v>
      </c>
      <c r="AC502" s="23"/>
      <c r="AD502" s="23"/>
      <c r="AE502" s="23"/>
      <c r="AF502" s="23"/>
      <c r="AG502" s="23"/>
      <c r="AH502" s="23"/>
      <c r="AI502" s="23"/>
      <c r="AJ502" s="23"/>
      <c r="AK502" s="141"/>
    </row>
    <row r="503" spans="1:37" s="24" customFormat="1" ht="15.75" hidden="1" customHeight="1" outlineLevel="1" x14ac:dyDescent="0.25">
      <c r="A503" s="113"/>
      <c r="B503" s="54"/>
      <c r="C503" s="47" t="s">
        <v>2</v>
      </c>
      <c r="D503" s="18">
        <f t="shared" si="551"/>
        <v>0</v>
      </c>
      <c r="E503" s="23">
        <v>0</v>
      </c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23">
        <v>0</v>
      </c>
      <c r="L503" s="23">
        <v>0</v>
      </c>
      <c r="M503" s="23">
        <v>0</v>
      </c>
      <c r="N503" s="23">
        <v>0</v>
      </c>
      <c r="O503" s="23">
        <v>0</v>
      </c>
      <c r="P503" s="18" t="e">
        <f t="shared" si="545"/>
        <v>#REF!</v>
      </c>
      <c r="Q503" s="23">
        <f t="shared" si="555"/>
        <v>0</v>
      </c>
      <c r="R503" s="23">
        <f t="shared" si="556"/>
        <v>0</v>
      </c>
      <c r="S503" s="23">
        <f t="shared" si="557"/>
        <v>0</v>
      </c>
      <c r="T503" s="23">
        <f t="shared" si="558"/>
        <v>0</v>
      </c>
      <c r="U503" s="23">
        <f t="shared" si="559"/>
        <v>0</v>
      </c>
      <c r="V503" s="23">
        <f t="shared" si="560"/>
        <v>0</v>
      </c>
      <c r="W503" s="23">
        <f t="shared" si="552"/>
        <v>0</v>
      </c>
      <c r="X503" s="23">
        <f t="shared" si="553"/>
        <v>0</v>
      </c>
      <c r="Y503" s="23">
        <f t="shared" si="554"/>
        <v>0</v>
      </c>
      <c r="Z503" s="23" t="e">
        <f>#REF!-N503</f>
        <v>#REF!</v>
      </c>
      <c r="AA503" s="23" t="e">
        <f>#REF!-O503</f>
        <v>#REF!</v>
      </c>
      <c r="AB503" s="18">
        <f>SUM(AC503:AK503)</f>
        <v>0</v>
      </c>
      <c r="AC503" s="23">
        <v>0</v>
      </c>
      <c r="AD503" s="23">
        <v>0</v>
      </c>
      <c r="AE503" s="23">
        <v>0</v>
      </c>
      <c r="AF503" s="23">
        <v>0</v>
      </c>
      <c r="AG503" s="23">
        <v>0</v>
      </c>
      <c r="AH503" s="23">
        <v>0</v>
      </c>
      <c r="AI503" s="23">
        <v>0</v>
      </c>
      <c r="AJ503" s="23">
        <v>0</v>
      </c>
      <c r="AK503" s="141">
        <v>0</v>
      </c>
    </row>
    <row r="504" spans="1:37" s="24" customFormat="1" ht="15.75" hidden="1" customHeight="1" outlineLevel="1" x14ac:dyDescent="0.25">
      <c r="A504" s="113"/>
      <c r="B504" s="54"/>
      <c r="C504" s="47" t="s">
        <v>3</v>
      </c>
      <c r="D504" s="18">
        <f t="shared" si="551"/>
        <v>145000</v>
      </c>
      <c r="E504" s="23">
        <v>135000</v>
      </c>
      <c r="F504" s="23">
        <v>10000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  <c r="L504" s="23">
        <v>0</v>
      </c>
      <c r="M504" s="23">
        <v>0</v>
      </c>
      <c r="N504" s="23">
        <v>0</v>
      </c>
      <c r="O504" s="23">
        <v>0</v>
      </c>
      <c r="P504" s="18" t="e">
        <f t="shared" si="545"/>
        <v>#REF!</v>
      </c>
      <c r="Q504" s="23">
        <f t="shared" si="555"/>
        <v>0</v>
      </c>
      <c r="R504" s="23">
        <f t="shared" si="556"/>
        <v>0</v>
      </c>
      <c r="S504" s="23">
        <f t="shared" si="557"/>
        <v>0</v>
      </c>
      <c r="T504" s="23">
        <f t="shared" si="558"/>
        <v>0</v>
      </c>
      <c r="U504" s="23">
        <f t="shared" si="559"/>
        <v>0</v>
      </c>
      <c r="V504" s="23">
        <f t="shared" si="560"/>
        <v>0</v>
      </c>
      <c r="W504" s="23">
        <f t="shared" si="552"/>
        <v>0</v>
      </c>
      <c r="X504" s="23">
        <f t="shared" si="553"/>
        <v>0</v>
      </c>
      <c r="Y504" s="23">
        <f t="shared" si="554"/>
        <v>0</v>
      </c>
      <c r="Z504" s="23" t="e">
        <f>#REF!-N504</f>
        <v>#REF!</v>
      </c>
      <c r="AA504" s="23" t="e">
        <f>#REF!-O504</f>
        <v>#REF!</v>
      </c>
      <c r="AB504" s="18">
        <f>SUM(AC504:AK504)</f>
        <v>145000</v>
      </c>
      <c r="AC504" s="23">
        <v>135000</v>
      </c>
      <c r="AD504" s="23">
        <v>10000</v>
      </c>
      <c r="AE504" s="23">
        <v>0</v>
      </c>
      <c r="AF504" s="23">
        <v>0</v>
      </c>
      <c r="AG504" s="23">
        <v>0</v>
      </c>
      <c r="AH504" s="23">
        <v>0</v>
      </c>
      <c r="AI504" s="23">
        <v>0</v>
      </c>
      <c r="AJ504" s="23">
        <v>0</v>
      </c>
      <c r="AK504" s="141">
        <v>0</v>
      </c>
    </row>
    <row r="505" spans="1:37" s="24" customFormat="1" ht="15.75" hidden="1" customHeight="1" outlineLevel="1" x14ac:dyDescent="0.25">
      <c r="A505" s="113"/>
      <c r="B505" s="54"/>
      <c r="C505" s="47" t="s">
        <v>4</v>
      </c>
      <c r="D505" s="18">
        <f t="shared" si="551"/>
        <v>0</v>
      </c>
      <c r="E505" s="23">
        <v>0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18" t="e">
        <f t="shared" si="545"/>
        <v>#REF!</v>
      </c>
      <c r="Q505" s="23">
        <f t="shared" si="555"/>
        <v>0</v>
      </c>
      <c r="R505" s="23">
        <f t="shared" si="556"/>
        <v>0</v>
      </c>
      <c r="S505" s="23">
        <f t="shared" si="557"/>
        <v>0</v>
      </c>
      <c r="T505" s="23">
        <f t="shared" si="558"/>
        <v>0</v>
      </c>
      <c r="U505" s="23">
        <f t="shared" si="559"/>
        <v>0</v>
      </c>
      <c r="V505" s="23">
        <f t="shared" si="560"/>
        <v>0</v>
      </c>
      <c r="W505" s="23">
        <f t="shared" si="552"/>
        <v>0</v>
      </c>
      <c r="X505" s="23">
        <f t="shared" si="553"/>
        <v>0</v>
      </c>
      <c r="Y505" s="23">
        <f t="shared" si="554"/>
        <v>0</v>
      </c>
      <c r="Z505" s="23" t="e">
        <f>#REF!-N505</f>
        <v>#REF!</v>
      </c>
      <c r="AA505" s="23" t="e">
        <f>#REF!-O505</f>
        <v>#REF!</v>
      </c>
      <c r="AB505" s="18">
        <f>SUM(AC505:AK505)</f>
        <v>0</v>
      </c>
      <c r="AC505" s="23">
        <v>0</v>
      </c>
      <c r="AD505" s="23">
        <v>0</v>
      </c>
      <c r="AE505" s="23">
        <v>0</v>
      </c>
      <c r="AF505" s="23">
        <v>0</v>
      </c>
      <c r="AG505" s="23">
        <v>0</v>
      </c>
      <c r="AH505" s="23">
        <v>0</v>
      </c>
      <c r="AI505" s="23">
        <v>0</v>
      </c>
      <c r="AJ505" s="23">
        <v>0</v>
      </c>
      <c r="AK505" s="141">
        <v>0</v>
      </c>
    </row>
    <row r="506" spans="1:37" s="24" customFormat="1" ht="15.75" hidden="1" customHeight="1" outlineLevel="1" x14ac:dyDescent="0.25">
      <c r="A506" s="113"/>
      <c r="B506" s="54"/>
      <c r="C506" s="47" t="s">
        <v>5</v>
      </c>
      <c r="D506" s="18">
        <f t="shared" si="551"/>
        <v>0</v>
      </c>
      <c r="E506" s="23">
        <v>0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0</v>
      </c>
      <c r="P506" s="18" t="e">
        <f t="shared" si="545"/>
        <v>#REF!</v>
      </c>
      <c r="Q506" s="23">
        <f t="shared" si="555"/>
        <v>0</v>
      </c>
      <c r="R506" s="23">
        <f t="shared" si="556"/>
        <v>0</v>
      </c>
      <c r="S506" s="23">
        <f t="shared" si="557"/>
        <v>0</v>
      </c>
      <c r="T506" s="23">
        <f t="shared" si="558"/>
        <v>0</v>
      </c>
      <c r="U506" s="23">
        <f t="shared" si="559"/>
        <v>0</v>
      </c>
      <c r="V506" s="23">
        <f t="shared" si="560"/>
        <v>0</v>
      </c>
      <c r="W506" s="23">
        <f t="shared" si="552"/>
        <v>0</v>
      </c>
      <c r="X506" s="23">
        <f t="shared" si="553"/>
        <v>0</v>
      </c>
      <c r="Y506" s="23">
        <f t="shared" si="554"/>
        <v>0</v>
      </c>
      <c r="Z506" s="23" t="e">
        <f>#REF!-N506</f>
        <v>#REF!</v>
      </c>
      <c r="AA506" s="23" t="e">
        <f>#REF!-O506</f>
        <v>#REF!</v>
      </c>
      <c r="AB506" s="18">
        <f>SUM(AC506:AK506)</f>
        <v>0</v>
      </c>
      <c r="AC506" s="23">
        <v>0</v>
      </c>
      <c r="AD506" s="23">
        <v>0</v>
      </c>
      <c r="AE506" s="23">
        <v>0</v>
      </c>
      <c r="AF506" s="23">
        <v>0</v>
      </c>
      <c r="AG506" s="23">
        <v>0</v>
      </c>
      <c r="AH506" s="23">
        <v>0</v>
      </c>
      <c r="AI506" s="23">
        <v>0</v>
      </c>
      <c r="AJ506" s="23">
        <v>0</v>
      </c>
      <c r="AK506" s="141">
        <v>0</v>
      </c>
    </row>
    <row r="507" spans="1:37" s="24" customFormat="1" ht="15.75" hidden="1" customHeight="1" outlineLevel="1" x14ac:dyDescent="0.25">
      <c r="A507" s="113" t="s">
        <v>182</v>
      </c>
      <c r="B507" s="54" t="s">
        <v>111</v>
      </c>
      <c r="C507" s="47" t="s">
        <v>0</v>
      </c>
      <c r="D507" s="18">
        <f t="shared" si="551"/>
        <v>1039075.2</v>
      </c>
      <c r="E507" s="23">
        <f t="shared" ref="E507:O507" si="567">SUM(E509:E512)</f>
        <v>191430.6</v>
      </c>
      <c r="F507" s="23">
        <f t="shared" si="567"/>
        <v>236306.9</v>
      </c>
      <c r="G507" s="23">
        <f t="shared" si="567"/>
        <v>409860</v>
      </c>
      <c r="H507" s="23">
        <f t="shared" si="567"/>
        <v>149.5</v>
      </c>
      <c r="I507" s="23">
        <f t="shared" si="567"/>
        <v>0</v>
      </c>
      <c r="J507" s="23">
        <f t="shared" si="567"/>
        <v>4788.2</v>
      </c>
      <c r="K507" s="23">
        <f t="shared" si="567"/>
        <v>97599.6</v>
      </c>
      <c r="L507" s="23">
        <f t="shared" si="567"/>
        <v>98940.4</v>
      </c>
      <c r="M507" s="23">
        <f t="shared" si="567"/>
        <v>0</v>
      </c>
      <c r="N507" s="23">
        <f t="shared" si="567"/>
        <v>0</v>
      </c>
      <c r="O507" s="23">
        <f t="shared" si="567"/>
        <v>0</v>
      </c>
      <c r="P507" s="18" t="e">
        <f t="shared" si="545"/>
        <v>#REF!</v>
      </c>
      <c r="Q507" s="23">
        <f t="shared" si="555"/>
        <v>0</v>
      </c>
      <c r="R507" s="23">
        <f t="shared" si="556"/>
        <v>0</v>
      </c>
      <c r="S507" s="23">
        <f t="shared" si="557"/>
        <v>0</v>
      </c>
      <c r="T507" s="23">
        <f t="shared" si="558"/>
        <v>0</v>
      </c>
      <c r="U507" s="23">
        <f t="shared" si="559"/>
        <v>0</v>
      </c>
      <c r="V507" s="23">
        <f t="shared" si="560"/>
        <v>0</v>
      </c>
      <c r="W507" s="23">
        <f t="shared" si="552"/>
        <v>-97599.6</v>
      </c>
      <c r="X507" s="23">
        <f t="shared" si="553"/>
        <v>-98940.4</v>
      </c>
      <c r="Y507" s="23">
        <f t="shared" si="554"/>
        <v>0</v>
      </c>
      <c r="Z507" s="23" t="e">
        <f>#REF!-N507</f>
        <v>#REF!</v>
      </c>
      <c r="AA507" s="23" t="e">
        <f>#REF!-O507</f>
        <v>#REF!</v>
      </c>
      <c r="AB507" s="18">
        <f>SUM(AC507:AK507)</f>
        <v>842535.2</v>
      </c>
      <c r="AC507" s="23">
        <f t="shared" ref="AC507:AI507" si="568">SUM(AC509:AC512)</f>
        <v>191430.6</v>
      </c>
      <c r="AD507" s="23">
        <f t="shared" si="568"/>
        <v>236306.9</v>
      </c>
      <c r="AE507" s="23">
        <f t="shared" si="568"/>
        <v>409860</v>
      </c>
      <c r="AF507" s="23">
        <f t="shared" si="568"/>
        <v>149.5</v>
      </c>
      <c r="AG507" s="23">
        <f t="shared" si="568"/>
        <v>0</v>
      </c>
      <c r="AH507" s="23">
        <f t="shared" si="568"/>
        <v>4788.2</v>
      </c>
      <c r="AI507" s="23">
        <f t="shared" si="568"/>
        <v>0</v>
      </c>
      <c r="AJ507" s="23">
        <f t="shared" ref="AJ507:AK507" si="569">SUM(AJ509:AJ512)</f>
        <v>0</v>
      </c>
      <c r="AK507" s="141">
        <f t="shared" si="569"/>
        <v>0</v>
      </c>
    </row>
    <row r="508" spans="1:37" s="24" customFormat="1" ht="15.75" hidden="1" customHeight="1" outlineLevel="1" x14ac:dyDescent="0.25">
      <c r="A508" s="113"/>
      <c r="B508" s="54"/>
      <c r="C508" s="47" t="s">
        <v>1</v>
      </c>
      <c r="D508" s="18">
        <f t="shared" si="551"/>
        <v>0</v>
      </c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18" t="e">
        <f t="shared" si="545"/>
        <v>#REF!</v>
      </c>
      <c r="Q508" s="23"/>
      <c r="R508" s="23"/>
      <c r="S508" s="23"/>
      <c r="T508" s="23"/>
      <c r="U508" s="23"/>
      <c r="V508" s="23"/>
      <c r="W508" s="23">
        <f t="shared" si="552"/>
        <v>0</v>
      </c>
      <c r="X508" s="23">
        <f t="shared" si="553"/>
        <v>0</v>
      </c>
      <c r="Y508" s="23">
        <f t="shared" si="554"/>
        <v>0</v>
      </c>
      <c r="Z508" s="23" t="e">
        <f>#REF!-N508</f>
        <v>#REF!</v>
      </c>
      <c r="AA508" s="23" t="e">
        <f>#REF!-O508</f>
        <v>#REF!</v>
      </c>
      <c r="AB508" s="18">
        <f>SUM(AC508:AK508)</f>
        <v>0</v>
      </c>
      <c r="AC508" s="23"/>
      <c r="AD508" s="23"/>
      <c r="AE508" s="23"/>
      <c r="AF508" s="23"/>
      <c r="AG508" s="23"/>
      <c r="AH508" s="23"/>
      <c r="AI508" s="23"/>
      <c r="AJ508" s="23"/>
      <c r="AK508" s="141"/>
    </row>
    <row r="509" spans="1:37" s="24" customFormat="1" ht="15.75" hidden="1" customHeight="1" outlineLevel="1" x14ac:dyDescent="0.25">
      <c r="A509" s="113"/>
      <c r="B509" s="54"/>
      <c r="C509" s="47" t="s">
        <v>2</v>
      </c>
      <c r="D509" s="18">
        <f t="shared" si="551"/>
        <v>62833.4</v>
      </c>
      <c r="E509" s="23">
        <v>0</v>
      </c>
      <c r="F509" s="23">
        <v>0</v>
      </c>
      <c r="G509" s="23">
        <v>62833.4</v>
      </c>
      <c r="H509" s="23">
        <v>0</v>
      </c>
      <c r="I509" s="23">
        <v>0</v>
      </c>
      <c r="J509" s="23">
        <v>0</v>
      </c>
      <c r="K509" s="23">
        <v>0</v>
      </c>
      <c r="L509" s="23">
        <v>0</v>
      </c>
      <c r="M509" s="23">
        <v>0</v>
      </c>
      <c r="N509" s="23">
        <v>0</v>
      </c>
      <c r="O509" s="23">
        <v>0</v>
      </c>
      <c r="P509" s="18" t="e">
        <f t="shared" si="545"/>
        <v>#REF!</v>
      </c>
      <c r="Q509" s="23">
        <f t="shared" si="555"/>
        <v>0</v>
      </c>
      <c r="R509" s="23">
        <f t="shared" si="556"/>
        <v>0</v>
      </c>
      <c r="S509" s="23">
        <f t="shared" si="557"/>
        <v>0</v>
      </c>
      <c r="T509" s="23">
        <f t="shared" si="558"/>
        <v>0</v>
      </c>
      <c r="U509" s="23">
        <f t="shared" si="559"/>
        <v>0</v>
      </c>
      <c r="V509" s="23">
        <f t="shared" si="560"/>
        <v>0</v>
      </c>
      <c r="W509" s="23">
        <f t="shared" si="552"/>
        <v>0</v>
      </c>
      <c r="X509" s="23">
        <f t="shared" si="553"/>
        <v>0</v>
      </c>
      <c r="Y509" s="23">
        <f t="shared" si="554"/>
        <v>0</v>
      </c>
      <c r="Z509" s="23" t="e">
        <f>#REF!-N509</f>
        <v>#REF!</v>
      </c>
      <c r="AA509" s="23" t="e">
        <f>#REF!-O509</f>
        <v>#REF!</v>
      </c>
      <c r="AB509" s="18">
        <f>SUM(AC509:AK509)</f>
        <v>62833.4</v>
      </c>
      <c r="AC509" s="23">
        <v>0</v>
      </c>
      <c r="AD509" s="23">
        <v>0</v>
      </c>
      <c r="AE509" s="23">
        <v>62833.4</v>
      </c>
      <c r="AF509" s="23">
        <v>0</v>
      </c>
      <c r="AG509" s="23">
        <v>0</v>
      </c>
      <c r="AH509" s="23">
        <v>0</v>
      </c>
      <c r="AI509" s="23">
        <v>0</v>
      </c>
      <c r="AJ509" s="23">
        <v>0</v>
      </c>
      <c r="AK509" s="141">
        <v>0</v>
      </c>
    </row>
    <row r="510" spans="1:37" s="24" customFormat="1" ht="15.75" hidden="1" customHeight="1" outlineLevel="1" x14ac:dyDescent="0.25">
      <c r="A510" s="113"/>
      <c r="B510" s="54"/>
      <c r="C510" s="47" t="s">
        <v>3</v>
      </c>
      <c r="D510" s="18">
        <f t="shared" si="551"/>
        <v>976241.79999999993</v>
      </c>
      <c r="E510" s="23">
        <v>191430.6</v>
      </c>
      <c r="F510" s="23">
        <v>236306.9</v>
      </c>
      <c r="G510" s="23">
        <f>409860-62833.4</f>
        <v>347026.6</v>
      </c>
      <c r="H510" s="23">
        <v>149.5</v>
      </c>
      <c r="I510" s="23">
        <v>0</v>
      </c>
      <c r="J510" s="23">
        <v>4788.2</v>
      </c>
      <c r="K510" s="23">
        <v>97599.6</v>
      </c>
      <c r="L510" s="23">
        <v>98940.4</v>
      </c>
      <c r="M510" s="23">
        <v>0</v>
      </c>
      <c r="N510" s="23">
        <v>0</v>
      </c>
      <c r="O510" s="23">
        <v>0</v>
      </c>
      <c r="P510" s="18" t="e">
        <f t="shared" si="545"/>
        <v>#REF!</v>
      </c>
      <c r="Q510" s="23">
        <f t="shared" si="555"/>
        <v>0</v>
      </c>
      <c r="R510" s="23">
        <f t="shared" si="556"/>
        <v>0</v>
      </c>
      <c r="S510" s="23">
        <f t="shared" si="557"/>
        <v>0</v>
      </c>
      <c r="T510" s="23">
        <f t="shared" si="558"/>
        <v>0</v>
      </c>
      <c r="U510" s="23">
        <f t="shared" si="559"/>
        <v>0</v>
      </c>
      <c r="V510" s="23">
        <f t="shared" si="560"/>
        <v>0</v>
      </c>
      <c r="W510" s="23">
        <f t="shared" si="552"/>
        <v>-97599.6</v>
      </c>
      <c r="X510" s="23">
        <f t="shared" si="553"/>
        <v>-98940.4</v>
      </c>
      <c r="Y510" s="23">
        <f t="shared" si="554"/>
        <v>0</v>
      </c>
      <c r="Z510" s="23" t="e">
        <f>#REF!-N510</f>
        <v>#REF!</v>
      </c>
      <c r="AA510" s="23" t="e">
        <f>#REF!-O510</f>
        <v>#REF!</v>
      </c>
      <c r="AB510" s="18">
        <f>SUM(AC510:AK510)</f>
        <v>779701.79999999993</v>
      </c>
      <c r="AC510" s="23">
        <v>191430.6</v>
      </c>
      <c r="AD510" s="23">
        <v>236306.9</v>
      </c>
      <c r="AE510" s="23">
        <f>409860-62833.4</f>
        <v>347026.6</v>
      </c>
      <c r="AF510" s="23">
        <v>149.5</v>
      </c>
      <c r="AG510" s="23">
        <v>0</v>
      </c>
      <c r="AH510" s="23">
        <v>4788.2</v>
      </c>
      <c r="AI510" s="23">
        <v>0</v>
      </c>
      <c r="AJ510" s="23">
        <v>0</v>
      </c>
      <c r="AK510" s="141">
        <v>0</v>
      </c>
    </row>
    <row r="511" spans="1:37" s="24" customFormat="1" ht="15.75" hidden="1" customHeight="1" outlineLevel="1" x14ac:dyDescent="0.25">
      <c r="A511" s="113"/>
      <c r="B511" s="54"/>
      <c r="C511" s="47" t="s">
        <v>4</v>
      </c>
      <c r="D511" s="18">
        <f t="shared" si="551"/>
        <v>0</v>
      </c>
      <c r="E511" s="23">
        <v>0</v>
      </c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v>0</v>
      </c>
      <c r="P511" s="18" t="e">
        <f t="shared" si="545"/>
        <v>#REF!</v>
      </c>
      <c r="Q511" s="23">
        <f t="shared" si="555"/>
        <v>0</v>
      </c>
      <c r="R511" s="23">
        <f t="shared" si="556"/>
        <v>0</v>
      </c>
      <c r="S511" s="23">
        <f t="shared" si="557"/>
        <v>0</v>
      </c>
      <c r="T511" s="23">
        <f t="shared" si="558"/>
        <v>0</v>
      </c>
      <c r="U511" s="23">
        <f t="shared" si="559"/>
        <v>0</v>
      </c>
      <c r="V511" s="23">
        <f t="shared" si="560"/>
        <v>0</v>
      </c>
      <c r="W511" s="23">
        <f t="shared" si="552"/>
        <v>0</v>
      </c>
      <c r="X511" s="23">
        <f t="shared" si="553"/>
        <v>0</v>
      </c>
      <c r="Y511" s="23">
        <f t="shared" si="554"/>
        <v>0</v>
      </c>
      <c r="Z511" s="23" t="e">
        <f>#REF!-N511</f>
        <v>#REF!</v>
      </c>
      <c r="AA511" s="23" t="e">
        <f>#REF!-O511</f>
        <v>#REF!</v>
      </c>
      <c r="AB511" s="18">
        <f>SUM(AC511:AK511)</f>
        <v>0</v>
      </c>
      <c r="AC511" s="23">
        <v>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  <c r="AJ511" s="23">
        <v>0</v>
      </c>
      <c r="AK511" s="141">
        <v>0</v>
      </c>
    </row>
    <row r="512" spans="1:37" s="24" customFormat="1" ht="15.75" hidden="1" customHeight="1" outlineLevel="1" x14ac:dyDescent="0.25">
      <c r="A512" s="113"/>
      <c r="B512" s="54"/>
      <c r="C512" s="47" t="s">
        <v>5</v>
      </c>
      <c r="D512" s="18">
        <f t="shared" si="551"/>
        <v>0</v>
      </c>
      <c r="E512" s="23">
        <v>0</v>
      </c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v>0</v>
      </c>
      <c r="L512" s="23">
        <v>0</v>
      </c>
      <c r="M512" s="23">
        <v>0</v>
      </c>
      <c r="N512" s="23">
        <v>0</v>
      </c>
      <c r="O512" s="23">
        <v>0</v>
      </c>
      <c r="P512" s="18" t="e">
        <f t="shared" si="545"/>
        <v>#REF!</v>
      </c>
      <c r="Q512" s="23">
        <f t="shared" si="555"/>
        <v>0</v>
      </c>
      <c r="R512" s="23">
        <f t="shared" si="556"/>
        <v>0</v>
      </c>
      <c r="S512" s="23">
        <f t="shared" si="557"/>
        <v>0</v>
      </c>
      <c r="T512" s="23">
        <f t="shared" si="558"/>
        <v>0</v>
      </c>
      <c r="U512" s="23">
        <f t="shared" si="559"/>
        <v>0</v>
      </c>
      <c r="V512" s="23">
        <f t="shared" si="560"/>
        <v>0</v>
      </c>
      <c r="W512" s="23">
        <f t="shared" si="552"/>
        <v>0</v>
      </c>
      <c r="X512" s="23">
        <f t="shared" si="553"/>
        <v>0</v>
      </c>
      <c r="Y512" s="23">
        <f t="shared" si="554"/>
        <v>0</v>
      </c>
      <c r="Z512" s="23" t="e">
        <f>#REF!-N512</f>
        <v>#REF!</v>
      </c>
      <c r="AA512" s="23" t="e">
        <f>#REF!-O512</f>
        <v>#REF!</v>
      </c>
      <c r="AB512" s="18">
        <f>SUM(AC512:AK512)</f>
        <v>0</v>
      </c>
      <c r="AC512" s="23">
        <v>0</v>
      </c>
      <c r="AD512" s="23">
        <v>0</v>
      </c>
      <c r="AE512" s="23">
        <v>0</v>
      </c>
      <c r="AF512" s="23">
        <v>0</v>
      </c>
      <c r="AG512" s="23">
        <v>0</v>
      </c>
      <c r="AH512" s="23">
        <v>0</v>
      </c>
      <c r="AI512" s="23">
        <v>0</v>
      </c>
      <c r="AJ512" s="23">
        <v>0</v>
      </c>
      <c r="AK512" s="141">
        <v>0</v>
      </c>
    </row>
    <row r="513" spans="1:37" s="24" customFormat="1" ht="15.75" hidden="1" customHeight="1" outlineLevel="1" x14ac:dyDescent="0.25">
      <c r="A513" s="113" t="s">
        <v>136</v>
      </c>
      <c r="B513" s="54" t="s">
        <v>111</v>
      </c>
      <c r="C513" s="47" t="s">
        <v>0</v>
      </c>
      <c r="D513" s="18">
        <f t="shared" si="551"/>
        <v>163606.59999999998</v>
      </c>
      <c r="E513" s="23">
        <f t="shared" ref="E513:O513" si="570">SUM(E515:E518)</f>
        <v>20999</v>
      </c>
      <c r="F513" s="23">
        <f t="shared" si="570"/>
        <v>2998.4</v>
      </c>
      <c r="G513" s="23">
        <f t="shared" si="570"/>
        <v>137901.29999999999</v>
      </c>
      <c r="H513" s="23">
        <f t="shared" si="570"/>
        <v>1607.9</v>
      </c>
      <c r="I513" s="23">
        <f t="shared" si="570"/>
        <v>100</v>
      </c>
      <c r="J513" s="23">
        <f t="shared" si="570"/>
        <v>0</v>
      </c>
      <c r="K513" s="23">
        <f t="shared" si="570"/>
        <v>0</v>
      </c>
      <c r="L513" s="23">
        <f t="shared" si="570"/>
        <v>0</v>
      </c>
      <c r="M513" s="23">
        <f t="shared" si="570"/>
        <v>0</v>
      </c>
      <c r="N513" s="23">
        <f t="shared" si="570"/>
        <v>0</v>
      </c>
      <c r="O513" s="23">
        <f t="shared" si="570"/>
        <v>0</v>
      </c>
      <c r="P513" s="18" t="e">
        <f t="shared" si="545"/>
        <v>#REF!</v>
      </c>
      <c r="Q513" s="23">
        <f t="shared" si="555"/>
        <v>0</v>
      </c>
      <c r="R513" s="23">
        <f t="shared" si="556"/>
        <v>0</v>
      </c>
      <c r="S513" s="23">
        <f t="shared" si="557"/>
        <v>0</v>
      </c>
      <c r="T513" s="23">
        <f t="shared" si="558"/>
        <v>0</v>
      </c>
      <c r="U513" s="23">
        <f t="shared" si="559"/>
        <v>0</v>
      </c>
      <c r="V513" s="23">
        <f t="shared" si="560"/>
        <v>0</v>
      </c>
      <c r="W513" s="23">
        <f t="shared" si="552"/>
        <v>0</v>
      </c>
      <c r="X513" s="23">
        <f t="shared" si="553"/>
        <v>0</v>
      </c>
      <c r="Y513" s="23">
        <f t="shared" si="554"/>
        <v>0</v>
      </c>
      <c r="Z513" s="23" t="e">
        <f>#REF!-N513</f>
        <v>#REF!</v>
      </c>
      <c r="AA513" s="23" t="e">
        <f>#REF!-O513</f>
        <v>#REF!</v>
      </c>
      <c r="AB513" s="18">
        <f>SUM(AC513:AK513)</f>
        <v>163606.59999999998</v>
      </c>
      <c r="AC513" s="23">
        <f t="shared" ref="AC513:AI513" si="571">SUM(AC515:AC518)</f>
        <v>20999</v>
      </c>
      <c r="AD513" s="23">
        <f t="shared" si="571"/>
        <v>2998.4</v>
      </c>
      <c r="AE513" s="23">
        <f t="shared" si="571"/>
        <v>137901.29999999999</v>
      </c>
      <c r="AF513" s="23">
        <f t="shared" si="571"/>
        <v>1607.9</v>
      </c>
      <c r="AG513" s="23">
        <f t="shared" si="571"/>
        <v>100</v>
      </c>
      <c r="AH513" s="23">
        <f t="shared" si="571"/>
        <v>0</v>
      </c>
      <c r="AI513" s="23">
        <f t="shared" si="571"/>
        <v>0</v>
      </c>
      <c r="AJ513" s="23">
        <f t="shared" ref="AJ513:AK513" si="572">SUM(AJ515:AJ518)</f>
        <v>0</v>
      </c>
      <c r="AK513" s="141">
        <f t="shared" si="572"/>
        <v>0</v>
      </c>
    </row>
    <row r="514" spans="1:37" s="24" customFormat="1" ht="15.75" hidden="1" customHeight="1" outlineLevel="1" x14ac:dyDescent="0.25">
      <c r="A514" s="113"/>
      <c r="B514" s="54"/>
      <c r="C514" s="47" t="s">
        <v>1</v>
      </c>
      <c r="D514" s="18">
        <f t="shared" si="551"/>
        <v>0</v>
      </c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18" t="e">
        <f t="shared" si="545"/>
        <v>#REF!</v>
      </c>
      <c r="Q514" s="23"/>
      <c r="R514" s="23"/>
      <c r="S514" s="23"/>
      <c r="T514" s="23"/>
      <c r="U514" s="23"/>
      <c r="V514" s="23"/>
      <c r="W514" s="23">
        <f t="shared" si="552"/>
        <v>0</v>
      </c>
      <c r="X514" s="23">
        <f t="shared" si="553"/>
        <v>0</v>
      </c>
      <c r="Y514" s="23">
        <f t="shared" si="554"/>
        <v>0</v>
      </c>
      <c r="Z514" s="23" t="e">
        <f>#REF!-N514</f>
        <v>#REF!</v>
      </c>
      <c r="AA514" s="23" t="e">
        <f>#REF!-O514</f>
        <v>#REF!</v>
      </c>
      <c r="AB514" s="18">
        <f>SUM(AC514:AK514)</f>
        <v>0</v>
      </c>
      <c r="AC514" s="23"/>
      <c r="AD514" s="23"/>
      <c r="AE514" s="23"/>
      <c r="AF514" s="23"/>
      <c r="AG514" s="23"/>
      <c r="AH514" s="23"/>
      <c r="AI514" s="23"/>
      <c r="AJ514" s="23"/>
      <c r="AK514" s="141"/>
    </row>
    <row r="515" spans="1:37" s="24" customFormat="1" ht="15.75" hidden="1" customHeight="1" outlineLevel="1" x14ac:dyDescent="0.25">
      <c r="A515" s="113"/>
      <c r="B515" s="54"/>
      <c r="C515" s="47" t="s">
        <v>2</v>
      </c>
      <c r="D515" s="18">
        <f t="shared" si="551"/>
        <v>0</v>
      </c>
      <c r="E515" s="23">
        <v>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v>0</v>
      </c>
      <c r="P515" s="18" t="e">
        <f t="shared" si="545"/>
        <v>#REF!</v>
      </c>
      <c r="Q515" s="23">
        <f t="shared" si="555"/>
        <v>0</v>
      </c>
      <c r="R515" s="23">
        <f t="shared" si="556"/>
        <v>0</v>
      </c>
      <c r="S515" s="23">
        <f t="shared" si="557"/>
        <v>0</v>
      </c>
      <c r="T515" s="23">
        <f t="shared" si="558"/>
        <v>0</v>
      </c>
      <c r="U515" s="23">
        <f t="shared" si="559"/>
        <v>0</v>
      </c>
      <c r="V515" s="23">
        <f t="shared" si="560"/>
        <v>0</v>
      </c>
      <c r="W515" s="23">
        <f t="shared" si="552"/>
        <v>0</v>
      </c>
      <c r="X515" s="23">
        <f t="shared" si="553"/>
        <v>0</v>
      </c>
      <c r="Y515" s="23">
        <f t="shared" si="554"/>
        <v>0</v>
      </c>
      <c r="Z515" s="23" t="e">
        <f>#REF!-N515</f>
        <v>#REF!</v>
      </c>
      <c r="AA515" s="23" t="e">
        <f>#REF!-O515</f>
        <v>#REF!</v>
      </c>
      <c r="AB515" s="18">
        <f>SUM(AC515:AK515)</f>
        <v>0</v>
      </c>
      <c r="AC515" s="23">
        <v>0</v>
      </c>
      <c r="AD515" s="23">
        <v>0</v>
      </c>
      <c r="AE515" s="23">
        <v>0</v>
      </c>
      <c r="AF515" s="23">
        <v>0</v>
      </c>
      <c r="AG515" s="23">
        <v>0</v>
      </c>
      <c r="AH515" s="23">
        <v>0</v>
      </c>
      <c r="AI515" s="23">
        <v>0</v>
      </c>
      <c r="AJ515" s="23">
        <v>0</v>
      </c>
      <c r="AK515" s="141">
        <v>0</v>
      </c>
    </row>
    <row r="516" spans="1:37" s="24" customFormat="1" ht="15.75" hidden="1" customHeight="1" outlineLevel="1" x14ac:dyDescent="0.25">
      <c r="A516" s="113"/>
      <c r="B516" s="54"/>
      <c r="C516" s="47" t="s">
        <v>3</v>
      </c>
      <c r="D516" s="18">
        <f t="shared" si="551"/>
        <v>163606.59999999998</v>
      </c>
      <c r="E516" s="23">
        <v>20999</v>
      </c>
      <c r="F516" s="23">
        <v>2998.4</v>
      </c>
      <c r="G516" s="23">
        <f>137901.3</f>
        <v>137901.29999999999</v>
      </c>
      <c r="H516" s="23">
        <v>1607.9</v>
      </c>
      <c r="I516" s="23">
        <v>100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v>0</v>
      </c>
      <c r="P516" s="18" t="e">
        <f t="shared" si="545"/>
        <v>#REF!</v>
      </c>
      <c r="Q516" s="23">
        <f t="shared" si="555"/>
        <v>0</v>
      </c>
      <c r="R516" s="23">
        <f t="shared" si="556"/>
        <v>0</v>
      </c>
      <c r="S516" s="23">
        <f t="shared" si="557"/>
        <v>0</v>
      </c>
      <c r="T516" s="23">
        <f t="shared" si="558"/>
        <v>0</v>
      </c>
      <c r="U516" s="23">
        <f t="shared" si="559"/>
        <v>0</v>
      </c>
      <c r="V516" s="23">
        <f t="shared" si="560"/>
        <v>0</v>
      </c>
      <c r="W516" s="23">
        <f t="shared" si="552"/>
        <v>0</v>
      </c>
      <c r="X516" s="23">
        <f t="shared" si="553"/>
        <v>0</v>
      </c>
      <c r="Y516" s="23">
        <f t="shared" si="554"/>
        <v>0</v>
      </c>
      <c r="Z516" s="23" t="e">
        <f>#REF!-N516</f>
        <v>#REF!</v>
      </c>
      <c r="AA516" s="23" t="e">
        <f>#REF!-O516</f>
        <v>#REF!</v>
      </c>
      <c r="AB516" s="18">
        <f>SUM(AC516:AK516)</f>
        <v>163606.59999999998</v>
      </c>
      <c r="AC516" s="23">
        <v>20999</v>
      </c>
      <c r="AD516" s="23">
        <v>2998.4</v>
      </c>
      <c r="AE516" s="23">
        <f>137901.3</f>
        <v>137901.29999999999</v>
      </c>
      <c r="AF516" s="23">
        <v>1607.9</v>
      </c>
      <c r="AG516" s="23">
        <v>100</v>
      </c>
      <c r="AH516" s="23">
        <v>0</v>
      </c>
      <c r="AI516" s="23">
        <v>0</v>
      </c>
      <c r="AJ516" s="23">
        <v>0</v>
      </c>
      <c r="AK516" s="141">
        <v>0</v>
      </c>
    </row>
    <row r="517" spans="1:37" s="24" customFormat="1" ht="15.75" hidden="1" customHeight="1" outlineLevel="1" x14ac:dyDescent="0.25">
      <c r="A517" s="113"/>
      <c r="B517" s="54"/>
      <c r="C517" s="47" t="s">
        <v>4</v>
      </c>
      <c r="D517" s="18">
        <f t="shared" si="551"/>
        <v>0</v>
      </c>
      <c r="E517" s="23">
        <v>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18" t="e">
        <f t="shared" si="545"/>
        <v>#REF!</v>
      </c>
      <c r="Q517" s="23">
        <f t="shared" si="555"/>
        <v>0</v>
      </c>
      <c r="R517" s="23">
        <f t="shared" si="556"/>
        <v>0</v>
      </c>
      <c r="S517" s="23">
        <f t="shared" si="557"/>
        <v>0</v>
      </c>
      <c r="T517" s="23">
        <f t="shared" si="558"/>
        <v>0</v>
      </c>
      <c r="U517" s="23">
        <f t="shared" si="559"/>
        <v>0</v>
      </c>
      <c r="V517" s="23">
        <f t="shared" si="560"/>
        <v>0</v>
      </c>
      <c r="W517" s="23">
        <f t="shared" si="552"/>
        <v>0</v>
      </c>
      <c r="X517" s="23">
        <f t="shared" si="553"/>
        <v>0</v>
      </c>
      <c r="Y517" s="23">
        <f t="shared" si="554"/>
        <v>0</v>
      </c>
      <c r="Z517" s="23" t="e">
        <f>#REF!-N517</f>
        <v>#REF!</v>
      </c>
      <c r="AA517" s="23" t="e">
        <f>#REF!-O517</f>
        <v>#REF!</v>
      </c>
      <c r="AB517" s="18">
        <f>SUM(AC517:AK517)</f>
        <v>0</v>
      </c>
      <c r="AC517" s="23">
        <v>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>
        <v>0</v>
      </c>
      <c r="AJ517" s="23">
        <v>0</v>
      </c>
      <c r="AK517" s="141">
        <v>0</v>
      </c>
    </row>
    <row r="518" spans="1:37" s="24" customFormat="1" ht="15.75" hidden="1" customHeight="1" outlineLevel="1" x14ac:dyDescent="0.25">
      <c r="A518" s="113"/>
      <c r="B518" s="54"/>
      <c r="C518" s="47" t="s">
        <v>5</v>
      </c>
      <c r="D518" s="18">
        <f t="shared" si="551"/>
        <v>0</v>
      </c>
      <c r="E518" s="23">
        <v>0</v>
      </c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0</v>
      </c>
      <c r="P518" s="18" t="e">
        <f t="shared" si="545"/>
        <v>#REF!</v>
      </c>
      <c r="Q518" s="23">
        <f t="shared" si="555"/>
        <v>0</v>
      </c>
      <c r="R518" s="23">
        <f t="shared" si="556"/>
        <v>0</v>
      </c>
      <c r="S518" s="23">
        <f t="shared" si="557"/>
        <v>0</v>
      </c>
      <c r="T518" s="23">
        <f t="shared" si="558"/>
        <v>0</v>
      </c>
      <c r="U518" s="23">
        <f t="shared" si="559"/>
        <v>0</v>
      </c>
      <c r="V518" s="23">
        <f t="shared" si="560"/>
        <v>0</v>
      </c>
      <c r="W518" s="23">
        <f t="shared" si="552"/>
        <v>0</v>
      </c>
      <c r="X518" s="23">
        <f t="shared" si="553"/>
        <v>0</v>
      </c>
      <c r="Y518" s="23">
        <f t="shared" si="554"/>
        <v>0</v>
      </c>
      <c r="Z518" s="23" t="e">
        <f>#REF!-N518</f>
        <v>#REF!</v>
      </c>
      <c r="AA518" s="23" t="e">
        <f>#REF!-O518</f>
        <v>#REF!</v>
      </c>
      <c r="AB518" s="18">
        <f>SUM(AC518:AK518)</f>
        <v>0</v>
      </c>
      <c r="AC518" s="23">
        <v>0</v>
      </c>
      <c r="AD518" s="23">
        <v>0</v>
      </c>
      <c r="AE518" s="23">
        <v>0</v>
      </c>
      <c r="AF518" s="23">
        <v>0</v>
      </c>
      <c r="AG518" s="23">
        <v>0</v>
      </c>
      <c r="AH518" s="23">
        <v>0</v>
      </c>
      <c r="AI518" s="23">
        <v>0</v>
      </c>
      <c r="AJ518" s="23">
        <v>0</v>
      </c>
      <c r="AK518" s="141">
        <v>0</v>
      </c>
    </row>
    <row r="519" spans="1:37" s="24" customFormat="1" ht="15.75" customHeight="1" outlineLevel="1" x14ac:dyDescent="0.25">
      <c r="A519" s="113" t="s">
        <v>36</v>
      </c>
      <c r="B519" s="54" t="s">
        <v>111</v>
      </c>
      <c r="C519" s="47" t="s">
        <v>0</v>
      </c>
      <c r="D519" s="18">
        <f t="shared" si="551"/>
        <v>177865.8</v>
      </c>
      <c r="E519" s="23">
        <f>SUM(E521:E523)</f>
        <v>0</v>
      </c>
      <c r="F519" s="23">
        <f>SUM(F521:F523)</f>
        <v>200</v>
      </c>
      <c r="G519" s="23">
        <f>SUM(G521:G523)</f>
        <v>151740.4</v>
      </c>
      <c r="H519" s="23">
        <f>SUM(H521:H523)</f>
        <v>5245.4</v>
      </c>
      <c r="I519" s="23">
        <f>SUM(I521:I523)</f>
        <v>280</v>
      </c>
      <c r="J519" s="23">
        <f>SUM(J521:J523)</f>
        <v>6889.5</v>
      </c>
      <c r="K519" s="23">
        <f>SUM(K521:K523)</f>
        <v>0</v>
      </c>
      <c r="L519" s="23">
        <f>SUM(L521:L523)</f>
        <v>13510.5</v>
      </c>
      <c r="M519" s="23">
        <f>SUM(M521:M523)</f>
        <v>0</v>
      </c>
      <c r="N519" s="23">
        <f>SUM(N521:N523)</f>
        <v>0</v>
      </c>
      <c r="O519" s="23">
        <f>SUM(O521:O523)</f>
        <v>0</v>
      </c>
      <c r="P519" s="18" t="e">
        <f t="shared" si="545"/>
        <v>#REF!</v>
      </c>
      <c r="Q519" s="23">
        <f t="shared" si="555"/>
        <v>0</v>
      </c>
      <c r="R519" s="23">
        <f t="shared" si="556"/>
        <v>0</v>
      </c>
      <c r="S519" s="23">
        <f t="shared" si="557"/>
        <v>0</v>
      </c>
      <c r="T519" s="23">
        <f t="shared" si="558"/>
        <v>0</v>
      </c>
      <c r="U519" s="23">
        <f t="shared" si="559"/>
        <v>0</v>
      </c>
      <c r="V519" s="23">
        <f t="shared" si="560"/>
        <v>0</v>
      </c>
      <c r="W519" s="23">
        <f t="shared" si="552"/>
        <v>6950</v>
      </c>
      <c r="X519" s="23">
        <f t="shared" si="553"/>
        <v>508.20000000000073</v>
      </c>
      <c r="Y519" s="23">
        <f t="shared" si="554"/>
        <v>10000</v>
      </c>
      <c r="Z519" s="23" t="e">
        <f>#REF!-N519</f>
        <v>#REF!</v>
      </c>
      <c r="AA519" s="23" t="e">
        <f>#REF!-O519</f>
        <v>#REF!</v>
      </c>
      <c r="AB519" s="18">
        <f>SUM(AC519:AK519)</f>
        <v>195324</v>
      </c>
      <c r="AC519" s="23">
        <f>SUM(AC521:AC523)</f>
        <v>0</v>
      </c>
      <c r="AD519" s="23">
        <f>SUM(AD521:AD523)</f>
        <v>200</v>
      </c>
      <c r="AE519" s="23">
        <f>SUM(AE521:AE523)</f>
        <v>151740.4</v>
      </c>
      <c r="AF519" s="23">
        <f>SUM(AF521:AF523)</f>
        <v>5245.4</v>
      </c>
      <c r="AG519" s="23">
        <f>SUM(AG521:AG523)</f>
        <v>280</v>
      </c>
      <c r="AH519" s="23">
        <f>SUM(AH521:AH523)</f>
        <v>6889.5</v>
      </c>
      <c r="AI519" s="23">
        <f>SUM(AI521:AI523)</f>
        <v>6950</v>
      </c>
      <c r="AJ519" s="23">
        <f>SUM(AJ521:AJ523)</f>
        <v>14018.7</v>
      </c>
      <c r="AK519" s="141">
        <f>SUM(AK521:AK523)</f>
        <v>10000</v>
      </c>
    </row>
    <row r="520" spans="1:37" s="24" customFormat="1" ht="15.75" outlineLevel="1" x14ac:dyDescent="0.25">
      <c r="A520" s="113"/>
      <c r="B520" s="54"/>
      <c r="C520" s="47" t="s">
        <v>1</v>
      </c>
      <c r="D520" s="18">
        <f t="shared" si="551"/>
        <v>0</v>
      </c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18" t="e">
        <f t="shared" si="545"/>
        <v>#REF!</v>
      </c>
      <c r="Q520" s="23"/>
      <c r="R520" s="23"/>
      <c r="S520" s="23"/>
      <c r="T520" s="23"/>
      <c r="U520" s="23"/>
      <c r="V520" s="23"/>
      <c r="W520" s="23">
        <f t="shared" si="552"/>
        <v>0</v>
      </c>
      <c r="X520" s="23">
        <f t="shared" si="553"/>
        <v>0</v>
      </c>
      <c r="Y520" s="23">
        <f t="shared" si="554"/>
        <v>0</v>
      </c>
      <c r="Z520" s="23" t="e">
        <f>#REF!-N520</f>
        <v>#REF!</v>
      </c>
      <c r="AA520" s="23" t="e">
        <f>#REF!-O520</f>
        <v>#REF!</v>
      </c>
      <c r="AB520" s="18">
        <f>SUM(AC520:AK520)</f>
        <v>0</v>
      </c>
      <c r="AC520" s="23"/>
      <c r="AD520" s="23"/>
      <c r="AE520" s="23"/>
      <c r="AF520" s="23"/>
      <c r="AG520" s="23"/>
      <c r="AH520" s="23"/>
      <c r="AI520" s="23"/>
      <c r="AJ520" s="23"/>
      <c r="AK520" s="141"/>
    </row>
    <row r="521" spans="1:37" s="24" customFormat="1" ht="15.75" outlineLevel="1" x14ac:dyDescent="0.25">
      <c r="A521" s="113"/>
      <c r="B521" s="54"/>
      <c r="C521" s="47" t="s">
        <v>2</v>
      </c>
      <c r="D521" s="18">
        <f t="shared" si="551"/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18" t="e">
        <f t="shared" si="545"/>
        <v>#REF!</v>
      </c>
      <c r="Q521" s="23">
        <f t="shared" si="555"/>
        <v>0</v>
      </c>
      <c r="R521" s="23">
        <f t="shared" si="556"/>
        <v>0</v>
      </c>
      <c r="S521" s="23">
        <f t="shared" si="557"/>
        <v>0</v>
      </c>
      <c r="T521" s="23">
        <f t="shared" si="558"/>
        <v>0</v>
      </c>
      <c r="U521" s="23">
        <f t="shared" si="559"/>
        <v>0</v>
      </c>
      <c r="V521" s="23">
        <f t="shared" si="560"/>
        <v>0</v>
      </c>
      <c r="W521" s="23">
        <f t="shared" si="552"/>
        <v>0</v>
      </c>
      <c r="X521" s="23">
        <f t="shared" si="553"/>
        <v>0</v>
      </c>
      <c r="Y521" s="23">
        <f t="shared" si="554"/>
        <v>0</v>
      </c>
      <c r="Z521" s="23" t="e">
        <f>#REF!-N521</f>
        <v>#REF!</v>
      </c>
      <c r="AA521" s="23" t="e">
        <f>#REF!-O521</f>
        <v>#REF!</v>
      </c>
      <c r="AB521" s="18">
        <f>SUM(AC521:AK521)</f>
        <v>0</v>
      </c>
      <c r="AC521" s="23">
        <v>0</v>
      </c>
      <c r="AD521" s="23">
        <v>0</v>
      </c>
      <c r="AE521" s="23">
        <v>0</v>
      </c>
      <c r="AF521" s="23">
        <v>0</v>
      </c>
      <c r="AG521" s="23">
        <v>0</v>
      </c>
      <c r="AH521" s="23">
        <v>0</v>
      </c>
      <c r="AI521" s="23">
        <v>0</v>
      </c>
      <c r="AJ521" s="23">
        <v>0</v>
      </c>
      <c r="AK521" s="141">
        <v>0</v>
      </c>
    </row>
    <row r="522" spans="1:37" s="24" customFormat="1" ht="15.75" outlineLevel="1" x14ac:dyDescent="0.25">
      <c r="A522" s="113"/>
      <c r="B522" s="54"/>
      <c r="C522" s="47" t="s">
        <v>3</v>
      </c>
      <c r="D522" s="18">
        <f t="shared" si="551"/>
        <v>177865.8</v>
      </c>
      <c r="E522" s="23">
        <v>0</v>
      </c>
      <c r="F522" s="23">
        <v>200</v>
      </c>
      <c r="G522" s="23">
        <f>151739.8+0.6</f>
        <v>151740.4</v>
      </c>
      <c r="H522" s="23">
        <v>5245.4</v>
      </c>
      <c r="I522" s="23">
        <v>280</v>
      </c>
      <c r="J522" s="25">
        <v>6889.5</v>
      </c>
      <c r="K522" s="23">
        <v>0</v>
      </c>
      <c r="L522" s="26">
        <v>13510.5</v>
      </c>
      <c r="M522" s="23">
        <v>0</v>
      </c>
      <c r="N522" s="23">
        <v>0</v>
      </c>
      <c r="O522" s="23">
        <v>0</v>
      </c>
      <c r="P522" s="18" t="e">
        <f t="shared" si="545"/>
        <v>#REF!</v>
      </c>
      <c r="Q522" s="23">
        <f t="shared" si="555"/>
        <v>0</v>
      </c>
      <c r="R522" s="23">
        <f t="shared" si="556"/>
        <v>0</v>
      </c>
      <c r="S522" s="23">
        <f t="shared" si="557"/>
        <v>0</v>
      </c>
      <c r="T522" s="23">
        <f t="shared" si="558"/>
        <v>0</v>
      </c>
      <c r="U522" s="23">
        <f t="shared" si="559"/>
        <v>0</v>
      </c>
      <c r="V522" s="23">
        <f t="shared" si="560"/>
        <v>0</v>
      </c>
      <c r="W522" s="23">
        <f t="shared" si="552"/>
        <v>6950</v>
      </c>
      <c r="X522" s="23">
        <f t="shared" si="553"/>
        <v>508.20000000000073</v>
      </c>
      <c r="Y522" s="23">
        <f t="shared" si="554"/>
        <v>10000</v>
      </c>
      <c r="Z522" s="23" t="e">
        <f>#REF!-N522</f>
        <v>#REF!</v>
      </c>
      <c r="AA522" s="23" t="e">
        <f>#REF!-O522</f>
        <v>#REF!</v>
      </c>
      <c r="AB522" s="18">
        <f>SUM(AC522:AK522)</f>
        <v>195324</v>
      </c>
      <c r="AC522" s="23">
        <v>0</v>
      </c>
      <c r="AD522" s="23">
        <v>200</v>
      </c>
      <c r="AE522" s="23">
        <f>151739.8+0.6</f>
        <v>151740.4</v>
      </c>
      <c r="AF522" s="23">
        <v>5245.4</v>
      </c>
      <c r="AG522" s="23">
        <v>280</v>
      </c>
      <c r="AH522" s="25">
        <v>6889.5</v>
      </c>
      <c r="AI522" s="23">
        <v>6950</v>
      </c>
      <c r="AJ522" s="26">
        <v>14018.7</v>
      </c>
      <c r="AK522" s="141">
        <v>10000</v>
      </c>
    </row>
    <row r="523" spans="1:37" s="24" customFormat="1" ht="15.75" outlineLevel="1" x14ac:dyDescent="0.25">
      <c r="A523" s="113"/>
      <c r="B523" s="54"/>
      <c r="C523" s="47" t="s">
        <v>4</v>
      </c>
      <c r="D523" s="18">
        <f t="shared" si="551"/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0</v>
      </c>
      <c r="P523" s="18" t="e">
        <f t="shared" si="545"/>
        <v>#REF!</v>
      </c>
      <c r="Q523" s="23">
        <f t="shared" si="555"/>
        <v>0</v>
      </c>
      <c r="R523" s="23">
        <f t="shared" si="556"/>
        <v>0</v>
      </c>
      <c r="S523" s="23">
        <f t="shared" si="557"/>
        <v>0</v>
      </c>
      <c r="T523" s="23">
        <f t="shared" si="558"/>
        <v>0</v>
      </c>
      <c r="U523" s="23">
        <f t="shared" si="559"/>
        <v>0</v>
      </c>
      <c r="V523" s="23">
        <f t="shared" si="560"/>
        <v>0</v>
      </c>
      <c r="W523" s="23">
        <f t="shared" si="552"/>
        <v>0</v>
      </c>
      <c r="X523" s="23">
        <f t="shared" si="553"/>
        <v>0</v>
      </c>
      <c r="Y523" s="23">
        <f t="shared" si="554"/>
        <v>0</v>
      </c>
      <c r="Z523" s="23" t="e">
        <f>#REF!-N523</f>
        <v>#REF!</v>
      </c>
      <c r="AA523" s="23" t="e">
        <f>#REF!-O523</f>
        <v>#REF!</v>
      </c>
      <c r="AB523" s="18">
        <f>SUM(AC523:AK523)</f>
        <v>0</v>
      </c>
      <c r="AC523" s="23">
        <v>0</v>
      </c>
      <c r="AD523" s="23">
        <v>0</v>
      </c>
      <c r="AE523" s="23">
        <v>0</v>
      </c>
      <c r="AF523" s="23">
        <v>0</v>
      </c>
      <c r="AG523" s="23">
        <v>0</v>
      </c>
      <c r="AH523" s="23">
        <v>0</v>
      </c>
      <c r="AI523" s="23">
        <v>0</v>
      </c>
      <c r="AJ523" s="23">
        <v>0</v>
      </c>
      <c r="AK523" s="141">
        <v>0</v>
      </c>
    </row>
    <row r="524" spans="1:37" s="24" customFormat="1" ht="15.75" hidden="1" customHeight="1" outlineLevel="1" x14ac:dyDescent="0.25">
      <c r="A524" s="113" t="s">
        <v>37</v>
      </c>
      <c r="B524" s="54" t="s">
        <v>111</v>
      </c>
      <c r="C524" s="47" t="s">
        <v>0</v>
      </c>
      <c r="D524" s="18">
        <f t="shared" si="551"/>
        <v>96743.5</v>
      </c>
      <c r="E524" s="23">
        <f t="shared" ref="E524:O524" si="573">SUM(E526:E529)</f>
        <v>96743.5</v>
      </c>
      <c r="F524" s="23">
        <f t="shared" si="573"/>
        <v>0</v>
      </c>
      <c r="G524" s="23">
        <f t="shared" si="573"/>
        <v>0</v>
      </c>
      <c r="H524" s="23">
        <f t="shared" si="573"/>
        <v>0</v>
      </c>
      <c r="I524" s="23">
        <f t="shared" si="573"/>
        <v>0</v>
      </c>
      <c r="J524" s="23">
        <f t="shared" si="573"/>
        <v>0</v>
      </c>
      <c r="K524" s="23">
        <f t="shared" si="573"/>
        <v>0</v>
      </c>
      <c r="L524" s="23">
        <f t="shared" si="573"/>
        <v>0</v>
      </c>
      <c r="M524" s="23">
        <f t="shared" si="573"/>
        <v>0</v>
      </c>
      <c r="N524" s="23">
        <f t="shared" si="573"/>
        <v>0</v>
      </c>
      <c r="O524" s="23">
        <f t="shared" si="573"/>
        <v>0</v>
      </c>
      <c r="P524" s="18" t="e">
        <f t="shared" si="545"/>
        <v>#REF!</v>
      </c>
      <c r="Q524" s="23">
        <f t="shared" si="555"/>
        <v>0</v>
      </c>
      <c r="R524" s="23">
        <f t="shared" si="556"/>
        <v>0</v>
      </c>
      <c r="S524" s="23">
        <f t="shared" si="557"/>
        <v>0</v>
      </c>
      <c r="T524" s="23">
        <f t="shared" si="558"/>
        <v>0</v>
      </c>
      <c r="U524" s="23">
        <f t="shared" si="559"/>
        <v>0</v>
      </c>
      <c r="V524" s="23">
        <f t="shared" si="560"/>
        <v>0</v>
      </c>
      <c r="W524" s="23">
        <f t="shared" si="552"/>
        <v>0</v>
      </c>
      <c r="X524" s="23">
        <f t="shared" si="553"/>
        <v>0</v>
      </c>
      <c r="Y524" s="23">
        <f t="shared" si="554"/>
        <v>0</v>
      </c>
      <c r="Z524" s="23" t="e">
        <f>#REF!-N524</f>
        <v>#REF!</v>
      </c>
      <c r="AA524" s="23" t="e">
        <f>#REF!-O524</f>
        <v>#REF!</v>
      </c>
      <c r="AB524" s="18">
        <f>SUM(AC524:AK524)</f>
        <v>96743.5</v>
      </c>
      <c r="AC524" s="23">
        <f t="shared" ref="AC524:AI524" si="574">SUM(AC526:AC529)</f>
        <v>96743.5</v>
      </c>
      <c r="AD524" s="23">
        <f t="shared" si="574"/>
        <v>0</v>
      </c>
      <c r="AE524" s="23">
        <f t="shared" si="574"/>
        <v>0</v>
      </c>
      <c r="AF524" s="23">
        <f t="shared" si="574"/>
        <v>0</v>
      </c>
      <c r="AG524" s="23">
        <f t="shared" si="574"/>
        <v>0</v>
      </c>
      <c r="AH524" s="23">
        <f t="shared" si="574"/>
        <v>0</v>
      </c>
      <c r="AI524" s="23">
        <f t="shared" si="574"/>
        <v>0</v>
      </c>
      <c r="AJ524" s="23">
        <f t="shared" ref="AJ524:AK524" si="575">SUM(AJ526:AJ529)</f>
        <v>0</v>
      </c>
      <c r="AK524" s="141">
        <f t="shared" si="575"/>
        <v>0</v>
      </c>
    </row>
    <row r="525" spans="1:37" s="24" customFormat="1" ht="15.75" hidden="1" customHeight="1" outlineLevel="1" x14ac:dyDescent="0.25">
      <c r="A525" s="113"/>
      <c r="B525" s="54"/>
      <c r="C525" s="47" t="s">
        <v>1</v>
      </c>
      <c r="D525" s="18">
        <f t="shared" si="551"/>
        <v>0</v>
      </c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18" t="e">
        <f t="shared" si="545"/>
        <v>#REF!</v>
      </c>
      <c r="Q525" s="23"/>
      <c r="R525" s="23"/>
      <c r="S525" s="23"/>
      <c r="T525" s="23"/>
      <c r="U525" s="23"/>
      <c r="V525" s="23"/>
      <c r="W525" s="23">
        <f t="shared" si="552"/>
        <v>0</v>
      </c>
      <c r="X525" s="23">
        <f t="shared" si="553"/>
        <v>0</v>
      </c>
      <c r="Y525" s="23">
        <f t="shared" si="554"/>
        <v>0</v>
      </c>
      <c r="Z525" s="23" t="e">
        <f>#REF!-N525</f>
        <v>#REF!</v>
      </c>
      <c r="AA525" s="23" t="e">
        <f>#REF!-O525</f>
        <v>#REF!</v>
      </c>
      <c r="AB525" s="18">
        <f>SUM(AC525:AK525)</f>
        <v>0</v>
      </c>
      <c r="AC525" s="23"/>
      <c r="AD525" s="23"/>
      <c r="AE525" s="23"/>
      <c r="AF525" s="23"/>
      <c r="AG525" s="23"/>
      <c r="AH525" s="23"/>
      <c r="AI525" s="23"/>
      <c r="AJ525" s="23"/>
      <c r="AK525" s="141"/>
    </row>
    <row r="526" spans="1:37" s="24" customFormat="1" ht="15.75" hidden="1" customHeight="1" outlineLevel="1" x14ac:dyDescent="0.25">
      <c r="A526" s="113"/>
      <c r="B526" s="54"/>
      <c r="C526" s="47" t="s">
        <v>2</v>
      </c>
      <c r="D526" s="18">
        <f t="shared" si="551"/>
        <v>0</v>
      </c>
      <c r="E526" s="23">
        <v>0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  <c r="P526" s="18" t="e">
        <f t="shared" si="545"/>
        <v>#REF!</v>
      </c>
      <c r="Q526" s="23">
        <f t="shared" si="555"/>
        <v>0</v>
      </c>
      <c r="R526" s="23">
        <f t="shared" si="556"/>
        <v>0</v>
      </c>
      <c r="S526" s="23">
        <f t="shared" si="557"/>
        <v>0</v>
      </c>
      <c r="T526" s="23">
        <f t="shared" si="558"/>
        <v>0</v>
      </c>
      <c r="U526" s="23">
        <f t="shared" si="559"/>
        <v>0</v>
      </c>
      <c r="V526" s="23">
        <f t="shared" si="560"/>
        <v>0</v>
      </c>
      <c r="W526" s="23">
        <f t="shared" si="552"/>
        <v>0</v>
      </c>
      <c r="X526" s="23">
        <f t="shared" si="553"/>
        <v>0</v>
      </c>
      <c r="Y526" s="23">
        <f t="shared" si="554"/>
        <v>0</v>
      </c>
      <c r="Z526" s="23" t="e">
        <f>#REF!-N526</f>
        <v>#REF!</v>
      </c>
      <c r="AA526" s="23" t="e">
        <f>#REF!-O526</f>
        <v>#REF!</v>
      </c>
      <c r="AB526" s="18">
        <f>SUM(AC526:AK526)</f>
        <v>0</v>
      </c>
      <c r="AC526" s="23">
        <v>0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>
        <v>0</v>
      </c>
      <c r="AJ526" s="23">
        <v>0</v>
      </c>
      <c r="AK526" s="141">
        <v>0</v>
      </c>
    </row>
    <row r="527" spans="1:37" s="24" customFormat="1" ht="15.75" hidden="1" customHeight="1" outlineLevel="1" x14ac:dyDescent="0.25">
      <c r="A527" s="113"/>
      <c r="B527" s="54"/>
      <c r="C527" s="47" t="s">
        <v>3</v>
      </c>
      <c r="D527" s="18">
        <f t="shared" si="551"/>
        <v>96743.5</v>
      </c>
      <c r="E527" s="23">
        <v>96743.5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0</v>
      </c>
      <c r="P527" s="18" t="e">
        <f t="shared" si="545"/>
        <v>#REF!</v>
      </c>
      <c r="Q527" s="23">
        <f t="shared" si="555"/>
        <v>0</v>
      </c>
      <c r="R527" s="23">
        <f t="shared" si="556"/>
        <v>0</v>
      </c>
      <c r="S527" s="23">
        <f t="shared" si="557"/>
        <v>0</v>
      </c>
      <c r="T527" s="23">
        <f t="shared" si="558"/>
        <v>0</v>
      </c>
      <c r="U527" s="23">
        <f t="shared" si="559"/>
        <v>0</v>
      </c>
      <c r="V527" s="23">
        <f t="shared" si="560"/>
        <v>0</v>
      </c>
      <c r="W527" s="23">
        <f t="shared" si="552"/>
        <v>0</v>
      </c>
      <c r="X527" s="23">
        <f t="shared" si="553"/>
        <v>0</v>
      </c>
      <c r="Y527" s="23">
        <f t="shared" si="554"/>
        <v>0</v>
      </c>
      <c r="Z527" s="23" t="e">
        <f>#REF!-N527</f>
        <v>#REF!</v>
      </c>
      <c r="AA527" s="23" t="e">
        <f>#REF!-O527</f>
        <v>#REF!</v>
      </c>
      <c r="AB527" s="18">
        <f>SUM(AC527:AK527)</f>
        <v>96743.5</v>
      </c>
      <c r="AC527" s="23">
        <v>96743.5</v>
      </c>
      <c r="AD527" s="23">
        <v>0</v>
      </c>
      <c r="AE527" s="23">
        <v>0</v>
      </c>
      <c r="AF527" s="23">
        <v>0</v>
      </c>
      <c r="AG527" s="23">
        <v>0</v>
      </c>
      <c r="AH527" s="23">
        <v>0</v>
      </c>
      <c r="AI527" s="23">
        <v>0</v>
      </c>
      <c r="AJ527" s="23">
        <v>0</v>
      </c>
      <c r="AK527" s="141">
        <v>0</v>
      </c>
    </row>
    <row r="528" spans="1:37" s="24" customFormat="1" ht="15.75" hidden="1" customHeight="1" outlineLevel="1" x14ac:dyDescent="0.25">
      <c r="A528" s="113"/>
      <c r="B528" s="54"/>
      <c r="C528" s="47" t="s">
        <v>4</v>
      </c>
      <c r="D528" s="18">
        <f t="shared" si="551"/>
        <v>0</v>
      </c>
      <c r="E528" s="23">
        <v>0</v>
      </c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23">
        <v>0</v>
      </c>
      <c r="L528" s="23">
        <v>0</v>
      </c>
      <c r="M528" s="23">
        <v>0</v>
      </c>
      <c r="N528" s="23">
        <v>0</v>
      </c>
      <c r="O528" s="23">
        <v>0</v>
      </c>
      <c r="P528" s="18" t="e">
        <f t="shared" si="545"/>
        <v>#REF!</v>
      </c>
      <c r="Q528" s="23">
        <f t="shared" si="555"/>
        <v>0</v>
      </c>
      <c r="R528" s="23">
        <f t="shared" si="556"/>
        <v>0</v>
      </c>
      <c r="S528" s="23">
        <f t="shared" si="557"/>
        <v>0</v>
      </c>
      <c r="T528" s="23">
        <f t="shared" si="558"/>
        <v>0</v>
      </c>
      <c r="U528" s="23">
        <f t="shared" si="559"/>
        <v>0</v>
      </c>
      <c r="V528" s="23">
        <f t="shared" si="560"/>
        <v>0</v>
      </c>
      <c r="W528" s="23">
        <f t="shared" si="552"/>
        <v>0</v>
      </c>
      <c r="X528" s="23">
        <f t="shared" si="553"/>
        <v>0</v>
      </c>
      <c r="Y528" s="23">
        <f t="shared" si="554"/>
        <v>0</v>
      </c>
      <c r="Z528" s="23" t="e">
        <f>#REF!-N528</f>
        <v>#REF!</v>
      </c>
      <c r="AA528" s="23" t="e">
        <f>#REF!-O528</f>
        <v>#REF!</v>
      </c>
      <c r="AB528" s="18">
        <f>SUM(AC528:AK528)</f>
        <v>0</v>
      </c>
      <c r="AC528" s="23">
        <v>0</v>
      </c>
      <c r="AD528" s="23">
        <v>0</v>
      </c>
      <c r="AE528" s="23">
        <v>0</v>
      </c>
      <c r="AF528" s="23">
        <v>0</v>
      </c>
      <c r="AG528" s="23">
        <v>0</v>
      </c>
      <c r="AH528" s="23">
        <v>0</v>
      </c>
      <c r="AI528" s="23">
        <v>0</v>
      </c>
      <c r="AJ528" s="23">
        <v>0</v>
      </c>
      <c r="AK528" s="141">
        <v>0</v>
      </c>
    </row>
    <row r="529" spans="1:37" s="24" customFormat="1" ht="15.75" hidden="1" customHeight="1" outlineLevel="1" x14ac:dyDescent="0.25">
      <c r="A529" s="113"/>
      <c r="B529" s="54"/>
      <c r="C529" s="47" t="s">
        <v>5</v>
      </c>
      <c r="D529" s="18">
        <f t="shared" si="551"/>
        <v>0</v>
      </c>
      <c r="E529" s="23">
        <v>0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23">
        <v>0</v>
      </c>
      <c r="M529" s="23">
        <v>0</v>
      </c>
      <c r="N529" s="23">
        <v>0</v>
      </c>
      <c r="O529" s="23">
        <v>0</v>
      </c>
      <c r="P529" s="18" t="e">
        <f t="shared" si="545"/>
        <v>#REF!</v>
      </c>
      <c r="Q529" s="23">
        <f t="shared" si="555"/>
        <v>0</v>
      </c>
      <c r="R529" s="23">
        <f t="shared" si="556"/>
        <v>0</v>
      </c>
      <c r="S529" s="23">
        <f t="shared" si="557"/>
        <v>0</v>
      </c>
      <c r="T529" s="23">
        <f t="shared" si="558"/>
        <v>0</v>
      </c>
      <c r="U529" s="23">
        <f t="shared" si="559"/>
        <v>0</v>
      </c>
      <c r="V529" s="23">
        <f t="shared" si="560"/>
        <v>0</v>
      </c>
      <c r="W529" s="23">
        <f t="shared" si="552"/>
        <v>0</v>
      </c>
      <c r="X529" s="23">
        <f t="shared" si="553"/>
        <v>0</v>
      </c>
      <c r="Y529" s="23">
        <f t="shared" si="554"/>
        <v>0</v>
      </c>
      <c r="Z529" s="23" t="e">
        <f>#REF!-N529</f>
        <v>#REF!</v>
      </c>
      <c r="AA529" s="23" t="e">
        <f>#REF!-O529</f>
        <v>#REF!</v>
      </c>
      <c r="AB529" s="18">
        <f>SUM(AC529:AK529)</f>
        <v>0</v>
      </c>
      <c r="AC529" s="23">
        <v>0</v>
      </c>
      <c r="AD529" s="23">
        <v>0</v>
      </c>
      <c r="AE529" s="23">
        <v>0</v>
      </c>
      <c r="AF529" s="23">
        <v>0</v>
      </c>
      <c r="AG529" s="23">
        <v>0</v>
      </c>
      <c r="AH529" s="23">
        <v>0</v>
      </c>
      <c r="AI529" s="23">
        <v>0</v>
      </c>
      <c r="AJ529" s="23">
        <v>0</v>
      </c>
      <c r="AK529" s="141">
        <v>0</v>
      </c>
    </row>
    <row r="530" spans="1:37" s="24" customFormat="1" ht="15.75" customHeight="1" outlineLevel="1" x14ac:dyDescent="0.25">
      <c r="A530" s="113" t="s">
        <v>137</v>
      </c>
      <c r="B530" s="54" t="s">
        <v>111</v>
      </c>
      <c r="C530" s="47" t="s">
        <v>0</v>
      </c>
      <c r="D530" s="18">
        <f t="shared" si="551"/>
        <v>263689.8</v>
      </c>
      <c r="E530" s="23">
        <f>SUM(E532:E534)</f>
        <v>19826.8</v>
      </c>
      <c r="F530" s="23">
        <f>SUM(F532:F534)</f>
        <v>11970</v>
      </c>
      <c r="G530" s="23">
        <f>SUM(G532:G534)</f>
        <v>5513.8000000000029</v>
      </c>
      <c r="H530" s="23">
        <f>SUM(H532:H534)</f>
        <v>903</v>
      </c>
      <c r="I530" s="23">
        <f>SUM(I532:I534)</f>
        <v>1285</v>
      </c>
      <c r="J530" s="23">
        <f>SUM(J532:J534)</f>
        <v>3700</v>
      </c>
      <c r="K530" s="23">
        <f>SUM(K532:K534)</f>
        <v>74312.2</v>
      </c>
      <c r="L530" s="23">
        <f>SUM(L532:L534)</f>
        <v>146179</v>
      </c>
      <c r="M530" s="23">
        <f>SUM(M532:M534)</f>
        <v>0</v>
      </c>
      <c r="N530" s="23">
        <f>SUM(N532:N534)</f>
        <v>0</v>
      </c>
      <c r="O530" s="23">
        <f>SUM(O532:O534)</f>
        <v>0</v>
      </c>
      <c r="P530" s="18" t="e">
        <f t="shared" si="545"/>
        <v>#REF!</v>
      </c>
      <c r="Q530" s="23">
        <f t="shared" si="555"/>
        <v>0</v>
      </c>
      <c r="R530" s="23">
        <f t="shared" si="556"/>
        <v>0</v>
      </c>
      <c r="S530" s="23">
        <f t="shared" si="557"/>
        <v>0</v>
      </c>
      <c r="T530" s="23">
        <f t="shared" si="558"/>
        <v>0</v>
      </c>
      <c r="U530" s="23">
        <f t="shared" si="559"/>
        <v>0</v>
      </c>
      <c r="V530" s="23">
        <f t="shared" si="560"/>
        <v>0</v>
      </c>
      <c r="W530" s="23">
        <f t="shared" si="552"/>
        <v>25123.699999999997</v>
      </c>
      <c r="X530" s="23">
        <f t="shared" si="553"/>
        <v>-127779</v>
      </c>
      <c r="Y530" s="23">
        <f t="shared" si="554"/>
        <v>71320</v>
      </c>
      <c r="Z530" s="23" t="e">
        <f>#REF!-N530</f>
        <v>#REF!</v>
      </c>
      <c r="AA530" s="23" t="e">
        <f>#REF!-O530</f>
        <v>#REF!</v>
      </c>
      <c r="AB530" s="18">
        <f>SUM(AC530:AK530)</f>
        <v>232354.5</v>
      </c>
      <c r="AC530" s="23">
        <f>SUM(AC532:AC534)</f>
        <v>19826.8</v>
      </c>
      <c r="AD530" s="23">
        <f>SUM(AD532:AD534)</f>
        <v>11970</v>
      </c>
      <c r="AE530" s="23">
        <f>SUM(AE532:AE534)</f>
        <v>5513.8000000000029</v>
      </c>
      <c r="AF530" s="23">
        <f>SUM(AF532:AF534)</f>
        <v>903</v>
      </c>
      <c r="AG530" s="23">
        <f>SUM(AG532:AG534)</f>
        <v>1285</v>
      </c>
      <c r="AH530" s="23">
        <f>SUM(AH532:AH534)</f>
        <v>3700</v>
      </c>
      <c r="AI530" s="23">
        <f>SUM(AI532:AI534)</f>
        <v>99435.9</v>
      </c>
      <c r="AJ530" s="23">
        <f>SUM(AJ532:AJ534)</f>
        <v>18400</v>
      </c>
      <c r="AK530" s="141">
        <f>SUM(AK532:AK534)</f>
        <v>71320</v>
      </c>
    </row>
    <row r="531" spans="1:37" s="24" customFormat="1" ht="15.75" outlineLevel="1" x14ac:dyDescent="0.25">
      <c r="A531" s="113"/>
      <c r="B531" s="54"/>
      <c r="C531" s="47" t="s">
        <v>1</v>
      </c>
      <c r="D531" s="18">
        <f t="shared" si="551"/>
        <v>0</v>
      </c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18" t="e">
        <f t="shared" si="545"/>
        <v>#REF!</v>
      </c>
      <c r="Q531" s="23"/>
      <c r="R531" s="23"/>
      <c r="S531" s="23"/>
      <c r="T531" s="23"/>
      <c r="U531" s="23"/>
      <c r="V531" s="23"/>
      <c r="W531" s="23">
        <f t="shared" si="552"/>
        <v>0</v>
      </c>
      <c r="X531" s="23">
        <f t="shared" si="553"/>
        <v>0</v>
      </c>
      <c r="Y531" s="23">
        <f t="shared" si="554"/>
        <v>0</v>
      </c>
      <c r="Z531" s="23" t="e">
        <f>#REF!-N531</f>
        <v>#REF!</v>
      </c>
      <c r="AA531" s="23" t="e">
        <f>#REF!-O531</f>
        <v>#REF!</v>
      </c>
      <c r="AB531" s="18">
        <f>SUM(AC531:AK531)</f>
        <v>0</v>
      </c>
      <c r="AC531" s="23"/>
      <c r="AD531" s="23"/>
      <c r="AE531" s="23"/>
      <c r="AF531" s="23"/>
      <c r="AG531" s="23"/>
      <c r="AH531" s="23"/>
      <c r="AI531" s="23"/>
      <c r="AJ531" s="23"/>
      <c r="AK531" s="141"/>
    </row>
    <row r="532" spans="1:37" s="24" customFormat="1" ht="15.75" outlineLevel="1" x14ac:dyDescent="0.25">
      <c r="A532" s="113"/>
      <c r="B532" s="54"/>
      <c r="C532" s="47" t="s">
        <v>2</v>
      </c>
      <c r="D532" s="18">
        <f t="shared" si="551"/>
        <v>0</v>
      </c>
      <c r="E532" s="23">
        <v>0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v>0</v>
      </c>
      <c r="P532" s="18" t="e">
        <f t="shared" si="545"/>
        <v>#REF!</v>
      </c>
      <c r="Q532" s="23">
        <f t="shared" si="555"/>
        <v>0</v>
      </c>
      <c r="R532" s="23">
        <f t="shared" si="556"/>
        <v>0</v>
      </c>
      <c r="S532" s="23">
        <f t="shared" si="557"/>
        <v>0</v>
      </c>
      <c r="T532" s="23">
        <f t="shared" si="558"/>
        <v>0</v>
      </c>
      <c r="U532" s="23">
        <f t="shared" si="559"/>
        <v>0</v>
      </c>
      <c r="V532" s="23">
        <f t="shared" si="560"/>
        <v>0</v>
      </c>
      <c r="W532" s="23">
        <f t="shared" si="552"/>
        <v>0</v>
      </c>
      <c r="X532" s="23">
        <f t="shared" si="553"/>
        <v>0</v>
      </c>
      <c r="Y532" s="23">
        <f t="shared" si="554"/>
        <v>0</v>
      </c>
      <c r="Z532" s="23" t="e">
        <f>#REF!-N532</f>
        <v>#REF!</v>
      </c>
      <c r="AA532" s="23" t="e">
        <f>#REF!-O532</f>
        <v>#REF!</v>
      </c>
      <c r="AB532" s="18">
        <f>SUM(AC532:AK532)</f>
        <v>0</v>
      </c>
      <c r="AC532" s="23">
        <v>0</v>
      </c>
      <c r="AD532" s="23">
        <v>0</v>
      </c>
      <c r="AE532" s="23">
        <v>0</v>
      </c>
      <c r="AF532" s="23">
        <v>0</v>
      </c>
      <c r="AG532" s="23">
        <v>0</v>
      </c>
      <c r="AH532" s="23">
        <v>0</v>
      </c>
      <c r="AI532" s="23">
        <v>0</v>
      </c>
      <c r="AJ532" s="23">
        <v>0</v>
      </c>
      <c r="AK532" s="141">
        <v>0</v>
      </c>
    </row>
    <row r="533" spans="1:37" s="24" customFormat="1" ht="15.75" outlineLevel="1" x14ac:dyDescent="0.25">
      <c r="A533" s="113"/>
      <c r="B533" s="54"/>
      <c r="C533" s="47" t="s">
        <v>3</v>
      </c>
      <c r="D533" s="18">
        <f t="shared" si="551"/>
        <v>263689.8</v>
      </c>
      <c r="E533" s="23">
        <v>19826.8</v>
      </c>
      <c r="F533" s="23">
        <v>11970</v>
      </c>
      <c r="G533" s="23">
        <f>34316.3-28802.5</f>
        <v>5513.8000000000029</v>
      </c>
      <c r="H533" s="23">
        <v>903</v>
      </c>
      <c r="I533" s="23">
        <v>1285</v>
      </c>
      <c r="J533" s="23">
        <v>3700</v>
      </c>
      <c r="K533" s="23">
        <v>74312.2</v>
      </c>
      <c r="L533" s="23">
        <v>146179</v>
      </c>
      <c r="M533" s="23">
        <v>0</v>
      </c>
      <c r="N533" s="23">
        <v>0</v>
      </c>
      <c r="O533" s="23">
        <v>0</v>
      </c>
      <c r="P533" s="18" t="e">
        <f t="shared" si="545"/>
        <v>#REF!</v>
      </c>
      <c r="Q533" s="23">
        <f t="shared" si="555"/>
        <v>0</v>
      </c>
      <c r="R533" s="23">
        <f t="shared" si="556"/>
        <v>0</v>
      </c>
      <c r="S533" s="23">
        <f t="shared" si="557"/>
        <v>0</v>
      </c>
      <c r="T533" s="23">
        <f t="shared" si="558"/>
        <v>0</v>
      </c>
      <c r="U533" s="23">
        <f t="shared" si="559"/>
        <v>0</v>
      </c>
      <c r="V533" s="23">
        <f t="shared" si="560"/>
        <v>0</v>
      </c>
      <c r="W533" s="23">
        <f t="shared" si="552"/>
        <v>25123.699999999997</v>
      </c>
      <c r="X533" s="23">
        <f t="shared" si="553"/>
        <v>-127779</v>
      </c>
      <c r="Y533" s="23">
        <f t="shared" si="554"/>
        <v>71320</v>
      </c>
      <c r="Z533" s="23" t="e">
        <f>#REF!-N533</f>
        <v>#REF!</v>
      </c>
      <c r="AA533" s="23" t="e">
        <f>#REF!-O533</f>
        <v>#REF!</v>
      </c>
      <c r="AB533" s="18">
        <f>SUM(AC533:AK533)</f>
        <v>232354.5</v>
      </c>
      <c r="AC533" s="23">
        <v>19826.8</v>
      </c>
      <c r="AD533" s="23">
        <v>11970</v>
      </c>
      <c r="AE533" s="23">
        <f>34316.3-28802.5</f>
        <v>5513.8000000000029</v>
      </c>
      <c r="AF533" s="23">
        <v>903</v>
      </c>
      <c r="AG533" s="23">
        <v>1285</v>
      </c>
      <c r="AH533" s="23">
        <v>3700</v>
      </c>
      <c r="AI533" s="23">
        <v>99435.9</v>
      </c>
      <c r="AJ533" s="23">
        <v>18400</v>
      </c>
      <c r="AK533" s="141">
        <v>71320</v>
      </c>
    </row>
    <row r="534" spans="1:37" s="24" customFormat="1" ht="15.75" outlineLevel="1" x14ac:dyDescent="0.25">
      <c r="A534" s="113"/>
      <c r="B534" s="54"/>
      <c r="C534" s="47" t="s">
        <v>4</v>
      </c>
      <c r="D534" s="18">
        <f t="shared" si="551"/>
        <v>0</v>
      </c>
      <c r="E534" s="23">
        <v>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18" t="e">
        <f t="shared" si="545"/>
        <v>#REF!</v>
      </c>
      <c r="Q534" s="23">
        <f t="shared" si="555"/>
        <v>0</v>
      </c>
      <c r="R534" s="23">
        <f t="shared" si="556"/>
        <v>0</v>
      </c>
      <c r="S534" s="23">
        <f t="shared" si="557"/>
        <v>0</v>
      </c>
      <c r="T534" s="23">
        <f t="shared" si="558"/>
        <v>0</v>
      </c>
      <c r="U534" s="23">
        <f t="shared" si="559"/>
        <v>0</v>
      </c>
      <c r="V534" s="23">
        <f t="shared" si="560"/>
        <v>0</v>
      </c>
      <c r="W534" s="23">
        <f t="shared" si="552"/>
        <v>0</v>
      </c>
      <c r="X534" s="23">
        <f t="shared" si="553"/>
        <v>0</v>
      </c>
      <c r="Y534" s="23">
        <f t="shared" si="554"/>
        <v>0</v>
      </c>
      <c r="Z534" s="23" t="e">
        <f>#REF!-N534</f>
        <v>#REF!</v>
      </c>
      <c r="AA534" s="23" t="e">
        <f>#REF!-O534</f>
        <v>#REF!</v>
      </c>
      <c r="AB534" s="18">
        <f>SUM(AC534:AK534)</f>
        <v>0</v>
      </c>
      <c r="AC534" s="23">
        <v>0</v>
      </c>
      <c r="AD534" s="23">
        <v>0</v>
      </c>
      <c r="AE534" s="23">
        <v>0</v>
      </c>
      <c r="AF534" s="23">
        <v>0</v>
      </c>
      <c r="AG534" s="23">
        <v>0</v>
      </c>
      <c r="AH534" s="23">
        <v>0</v>
      </c>
      <c r="AI534" s="23">
        <v>0</v>
      </c>
      <c r="AJ534" s="23">
        <v>0</v>
      </c>
      <c r="AK534" s="141">
        <v>0</v>
      </c>
    </row>
    <row r="535" spans="1:37" s="24" customFormat="1" ht="15.75" outlineLevel="1" x14ac:dyDescent="0.25">
      <c r="A535" s="113" t="s">
        <v>203</v>
      </c>
      <c r="B535" s="54" t="s">
        <v>111</v>
      </c>
      <c r="C535" s="47" t="s">
        <v>0</v>
      </c>
      <c r="D535" s="18">
        <f t="shared" ref="D535:D540" si="576">SUM(E535:O535)</f>
        <v>17400</v>
      </c>
      <c r="E535" s="23">
        <f t="shared" ref="E535:O535" si="577">SUM(E537:E540)</f>
        <v>0</v>
      </c>
      <c r="F535" s="23">
        <f t="shared" si="577"/>
        <v>0</v>
      </c>
      <c r="G535" s="23">
        <f t="shared" si="577"/>
        <v>0</v>
      </c>
      <c r="H535" s="23">
        <f t="shared" si="577"/>
        <v>0</v>
      </c>
      <c r="I535" s="23">
        <f t="shared" si="577"/>
        <v>0</v>
      </c>
      <c r="J535" s="23">
        <f t="shared" si="577"/>
        <v>6800</v>
      </c>
      <c r="K535" s="23">
        <f t="shared" si="577"/>
        <v>9300</v>
      </c>
      <c r="L535" s="23">
        <f t="shared" si="577"/>
        <v>1300</v>
      </c>
      <c r="M535" s="23">
        <f t="shared" si="577"/>
        <v>0</v>
      </c>
      <c r="N535" s="23">
        <f t="shared" si="577"/>
        <v>0</v>
      </c>
      <c r="O535" s="23">
        <f t="shared" si="577"/>
        <v>0</v>
      </c>
      <c r="P535" s="18" t="e">
        <f t="shared" ref="P535:P539" si="578">SUM(Q535:AA535)</f>
        <v>#REF!</v>
      </c>
      <c r="Q535" s="23">
        <f t="shared" ref="Q535" si="579">AC535-E535</f>
        <v>0</v>
      </c>
      <c r="R535" s="23">
        <f t="shared" ref="R535" si="580">AD535-F535</f>
        <v>0</v>
      </c>
      <c r="S535" s="23">
        <f t="shared" ref="S535" si="581">AE535-G535</f>
        <v>0</v>
      </c>
      <c r="T535" s="23">
        <f t="shared" ref="T535" si="582">AF535-H535</f>
        <v>0</v>
      </c>
      <c r="U535" s="23">
        <f t="shared" ref="U535" si="583">AG535-I535</f>
        <v>0</v>
      </c>
      <c r="V535" s="23">
        <f t="shared" ref="V535" si="584">AH535-J535</f>
        <v>0</v>
      </c>
      <c r="W535" s="23">
        <f t="shared" ref="W535:W540" si="585">AI535-K535</f>
        <v>3440.2999999999993</v>
      </c>
      <c r="X535" s="23">
        <f t="shared" ref="X535:X540" si="586">AJ535-L535</f>
        <v>12075.4</v>
      </c>
      <c r="Y535" s="23">
        <f t="shared" ref="Y535:Y540" si="587">AK535-M535</f>
        <v>26004</v>
      </c>
      <c r="Z535" s="23" t="e">
        <f>#REF!-N535</f>
        <v>#REF!</v>
      </c>
      <c r="AA535" s="23" t="e">
        <f>#REF!-O535</f>
        <v>#REF!</v>
      </c>
      <c r="AB535" s="18">
        <f>SUM(AC535:AK535)</f>
        <v>58919.7</v>
      </c>
      <c r="AC535" s="23">
        <f t="shared" ref="AC535:AK535" si="588">SUM(AC537:AC540)</f>
        <v>0</v>
      </c>
      <c r="AD535" s="23">
        <f t="shared" si="588"/>
        <v>0</v>
      </c>
      <c r="AE535" s="23">
        <f t="shared" si="588"/>
        <v>0</v>
      </c>
      <c r="AF535" s="23">
        <f t="shared" si="588"/>
        <v>0</v>
      </c>
      <c r="AG535" s="23">
        <f t="shared" si="588"/>
        <v>0</v>
      </c>
      <c r="AH535" s="23">
        <f t="shared" si="588"/>
        <v>6800</v>
      </c>
      <c r="AI535" s="23">
        <f t="shared" si="588"/>
        <v>12740.3</v>
      </c>
      <c r="AJ535" s="23">
        <f t="shared" si="588"/>
        <v>13375.4</v>
      </c>
      <c r="AK535" s="141">
        <f t="shared" si="588"/>
        <v>26004</v>
      </c>
    </row>
    <row r="536" spans="1:37" s="24" customFormat="1" ht="15.75" outlineLevel="1" x14ac:dyDescent="0.25">
      <c r="A536" s="113"/>
      <c r="B536" s="54"/>
      <c r="C536" s="47" t="s">
        <v>1</v>
      </c>
      <c r="D536" s="18">
        <f t="shared" si="576"/>
        <v>0</v>
      </c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18" t="e">
        <f t="shared" si="578"/>
        <v>#REF!</v>
      </c>
      <c r="Q536" s="23"/>
      <c r="R536" s="23"/>
      <c r="S536" s="23"/>
      <c r="T536" s="23"/>
      <c r="U536" s="23"/>
      <c r="V536" s="23"/>
      <c r="W536" s="23">
        <f t="shared" si="585"/>
        <v>0</v>
      </c>
      <c r="X536" s="23">
        <f t="shared" si="586"/>
        <v>0</v>
      </c>
      <c r="Y536" s="23">
        <f t="shared" si="587"/>
        <v>0</v>
      </c>
      <c r="Z536" s="23" t="e">
        <f>#REF!-N536</f>
        <v>#REF!</v>
      </c>
      <c r="AA536" s="23" t="e">
        <f>#REF!-O536</f>
        <v>#REF!</v>
      </c>
      <c r="AB536" s="18">
        <f>SUM(AC536:AK536)</f>
        <v>0</v>
      </c>
      <c r="AC536" s="23"/>
      <c r="AD536" s="23"/>
      <c r="AE536" s="23"/>
      <c r="AF536" s="23"/>
      <c r="AG536" s="23"/>
      <c r="AH536" s="23"/>
      <c r="AI536" s="23"/>
      <c r="AJ536" s="23"/>
      <c r="AK536" s="141"/>
    </row>
    <row r="537" spans="1:37" s="24" customFormat="1" ht="15.75" outlineLevel="1" x14ac:dyDescent="0.25">
      <c r="A537" s="113"/>
      <c r="B537" s="54"/>
      <c r="C537" s="47" t="s">
        <v>2</v>
      </c>
      <c r="D537" s="18">
        <f t="shared" si="576"/>
        <v>0</v>
      </c>
      <c r="E537" s="23">
        <v>0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0</v>
      </c>
      <c r="P537" s="18" t="e">
        <f t="shared" si="578"/>
        <v>#REF!</v>
      </c>
      <c r="Q537" s="23">
        <f t="shared" ref="Q537:Q540" si="589">AC537-E537</f>
        <v>0</v>
      </c>
      <c r="R537" s="23">
        <f t="shared" ref="R537:R540" si="590">AD537-F537</f>
        <v>0</v>
      </c>
      <c r="S537" s="23">
        <f t="shared" ref="S537:S540" si="591">AE537-G537</f>
        <v>0</v>
      </c>
      <c r="T537" s="23">
        <f t="shared" ref="T537:T540" si="592">AF537-H537</f>
        <v>0</v>
      </c>
      <c r="U537" s="23">
        <f t="shared" ref="U537:U540" si="593">AG537-I537</f>
        <v>0</v>
      </c>
      <c r="V537" s="23">
        <f t="shared" ref="V537:V540" si="594">AH537-J537</f>
        <v>0</v>
      </c>
      <c r="W537" s="23">
        <f t="shared" si="585"/>
        <v>0</v>
      </c>
      <c r="X537" s="23">
        <f t="shared" si="586"/>
        <v>0</v>
      </c>
      <c r="Y537" s="23">
        <f t="shared" si="587"/>
        <v>0</v>
      </c>
      <c r="Z537" s="23" t="e">
        <f>#REF!-N537</f>
        <v>#REF!</v>
      </c>
      <c r="AA537" s="23" t="e">
        <f>#REF!-O537</f>
        <v>#REF!</v>
      </c>
      <c r="AB537" s="18">
        <f>SUM(AC537:AK537)</f>
        <v>0</v>
      </c>
      <c r="AC537" s="23">
        <v>0</v>
      </c>
      <c r="AD537" s="23">
        <v>0</v>
      </c>
      <c r="AE537" s="23">
        <v>0</v>
      </c>
      <c r="AF537" s="23">
        <v>0</v>
      </c>
      <c r="AG537" s="23">
        <v>0</v>
      </c>
      <c r="AH537" s="23">
        <v>0</v>
      </c>
      <c r="AI537" s="23">
        <v>0</v>
      </c>
      <c r="AJ537" s="23">
        <v>0</v>
      </c>
      <c r="AK537" s="141">
        <v>0</v>
      </c>
    </row>
    <row r="538" spans="1:37" s="24" customFormat="1" ht="15.75" outlineLevel="1" x14ac:dyDescent="0.25">
      <c r="A538" s="113"/>
      <c r="B538" s="54"/>
      <c r="C538" s="47" t="s">
        <v>3</v>
      </c>
      <c r="D538" s="18">
        <f t="shared" si="576"/>
        <v>17400</v>
      </c>
      <c r="E538" s="23">
        <v>0</v>
      </c>
      <c r="F538" s="23">
        <v>0</v>
      </c>
      <c r="G538" s="23">
        <v>0</v>
      </c>
      <c r="H538" s="23">
        <v>0</v>
      </c>
      <c r="I538" s="23">
        <v>0</v>
      </c>
      <c r="J538" s="23">
        <v>6800</v>
      </c>
      <c r="K538" s="23">
        <v>9300</v>
      </c>
      <c r="L538" s="23">
        <v>1300</v>
      </c>
      <c r="M538" s="23">
        <v>0</v>
      </c>
      <c r="N538" s="23">
        <v>0</v>
      </c>
      <c r="O538" s="23">
        <v>0</v>
      </c>
      <c r="P538" s="18" t="e">
        <f t="shared" si="578"/>
        <v>#REF!</v>
      </c>
      <c r="Q538" s="23">
        <f t="shared" si="589"/>
        <v>0</v>
      </c>
      <c r="R538" s="23">
        <f t="shared" si="590"/>
        <v>0</v>
      </c>
      <c r="S538" s="23">
        <f t="shared" si="591"/>
        <v>0</v>
      </c>
      <c r="T538" s="23">
        <f t="shared" si="592"/>
        <v>0</v>
      </c>
      <c r="U538" s="23">
        <f t="shared" si="593"/>
        <v>0</v>
      </c>
      <c r="V538" s="23">
        <f t="shared" si="594"/>
        <v>0</v>
      </c>
      <c r="W538" s="23">
        <f t="shared" si="585"/>
        <v>3440.2999999999993</v>
      </c>
      <c r="X538" s="23">
        <f t="shared" si="586"/>
        <v>12075.4</v>
      </c>
      <c r="Y538" s="23">
        <f t="shared" si="587"/>
        <v>26004</v>
      </c>
      <c r="Z538" s="23" t="e">
        <f>#REF!-N538</f>
        <v>#REF!</v>
      </c>
      <c r="AA538" s="23" t="e">
        <f>#REF!-O538</f>
        <v>#REF!</v>
      </c>
      <c r="AB538" s="18">
        <f>SUM(AC538:AK538)</f>
        <v>58919.7</v>
      </c>
      <c r="AC538" s="23">
        <v>0</v>
      </c>
      <c r="AD538" s="23">
        <v>0</v>
      </c>
      <c r="AE538" s="23">
        <v>0</v>
      </c>
      <c r="AF538" s="23">
        <v>0</v>
      </c>
      <c r="AG538" s="23">
        <v>0</v>
      </c>
      <c r="AH538" s="23">
        <v>6800</v>
      </c>
      <c r="AI538" s="23">
        <v>12740.3</v>
      </c>
      <c r="AJ538" s="23">
        <v>13375.4</v>
      </c>
      <c r="AK538" s="141">
        <v>26004</v>
      </c>
    </row>
    <row r="539" spans="1:37" s="24" customFormat="1" ht="15.75" outlineLevel="1" x14ac:dyDescent="0.25">
      <c r="A539" s="113"/>
      <c r="B539" s="54"/>
      <c r="C539" s="47" t="s">
        <v>4</v>
      </c>
      <c r="D539" s="18">
        <f t="shared" si="576"/>
        <v>0</v>
      </c>
      <c r="E539" s="23">
        <v>0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0</v>
      </c>
      <c r="L539" s="23">
        <v>0</v>
      </c>
      <c r="M539" s="23">
        <v>0</v>
      </c>
      <c r="N539" s="23">
        <v>0</v>
      </c>
      <c r="O539" s="23">
        <v>0</v>
      </c>
      <c r="P539" s="18" t="e">
        <f t="shared" si="578"/>
        <v>#REF!</v>
      </c>
      <c r="Q539" s="23">
        <f t="shared" si="589"/>
        <v>0</v>
      </c>
      <c r="R539" s="23">
        <f t="shared" si="590"/>
        <v>0</v>
      </c>
      <c r="S539" s="23">
        <f t="shared" si="591"/>
        <v>0</v>
      </c>
      <c r="T539" s="23">
        <f t="shared" si="592"/>
        <v>0</v>
      </c>
      <c r="U539" s="23">
        <f t="shared" si="593"/>
        <v>0</v>
      </c>
      <c r="V539" s="23">
        <f t="shared" si="594"/>
        <v>0</v>
      </c>
      <c r="W539" s="23">
        <f t="shared" si="585"/>
        <v>0</v>
      </c>
      <c r="X539" s="23">
        <f t="shared" si="586"/>
        <v>0</v>
      </c>
      <c r="Y539" s="23">
        <f t="shared" si="587"/>
        <v>0</v>
      </c>
      <c r="Z539" s="23" t="e">
        <f>#REF!-N539</f>
        <v>#REF!</v>
      </c>
      <c r="AA539" s="23" t="e">
        <f>#REF!-O539</f>
        <v>#REF!</v>
      </c>
      <c r="AB539" s="18">
        <f>SUM(AC539:AK539)</f>
        <v>0</v>
      </c>
      <c r="AC539" s="23">
        <v>0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>
        <v>0</v>
      </c>
      <c r="AJ539" s="23">
        <v>0</v>
      </c>
      <c r="AK539" s="141">
        <v>0</v>
      </c>
    </row>
    <row r="540" spans="1:37" s="24" customFormat="1" ht="15.75" outlineLevel="1" x14ac:dyDescent="0.25">
      <c r="A540" s="113"/>
      <c r="B540" s="54"/>
      <c r="C540" s="47" t="s">
        <v>5</v>
      </c>
      <c r="D540" s="18">
        <f t="shared" si="576"/>
        <v>0</v>
      </c>
      <c r="E540" s="23">
        <v>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v>0</v>
      </c>
      <c r="P540" s="18" t="e">
        <f t="shared" ref="P540" si="595">SUM(Q540:AA540)</f>
        <v>#REF!</v>
      </c>
      <c r="Q540" s="23">
        <f t="shared" si="589"/>
        <v>0</v>
      </c>
      <c r="R540" s="23">
        <f t="shared" si="590"/>
        <v>0</v>
      </c>
      <c r="S540" s="23">
        <f t="shared" si="591"/>
        <v>0</v>
      </c>
      <c r="T540" s="23">
        <f t="shared" si="592"/>
        <v>0</v>
      </c>
      <c r="U540" s="23">
        <f t="shared" si="593"/>
        <v>0</v>
      </c>
      <c r="V540" s="23">
        <f t="shared" si="594"/>
        <v>0</v>
      </c>
      <c r="W540" s="23">
        <f t="shared" si="585"/>
        <v>0</v>
      </c>
      <c r="X540" s="23">
        <f t="shared" si="586"/>
        <v>0</v>
      </c>
      <c r="Y540" s="23">
        <f t="shared" si="587"/>
        <v>0</v>
      </c>
      <c r="Z540" s="23" t="e">
        <f>#REF!-N540</f>
        <v>#REF!</v>
      </c>
      <c r="AA540" s="23" t="e">
        <f>#REF!-O540</f>
        <v>#REF!</v>
      </c>
      <c r="AB540" s="18">
        <f>SUM(AC540:AK540)</f>
        <v>0</v>
      </c>
      <c r="AC540" s="23">
        <v>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>
        <v>0</v>
      </c>
      <c r="AJ540" s="23">
        <v>0</v>
      </c>
      <c r="AK540" s="141">
        <v>0</v>
      </c>
    </row>
    <row r="541" spans="1:37" s="24" customFormat="1" ht="15.75" outlineLevel="1" x14ac:dyDescent="0.25">
      <c r="A541" s="108" t="s">
        <v>71</v>
      </c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109"/>
    </row>
    <row r="542" spans="1:37" s="24" customFormat="1" ht="15.75" customHeight="1" outlineLevel="1" x14ac:dyDescent="0.25">
      <c r="A542" s="113" t="s">
        <v>38</v>
      </c>
      <c r="B542" s="54" t="s">
        <v>111</v>
      </c>
      <c r="C542" s="47" t="s">
        <v>0</v>
      </c>
      <c r="D542" s="18">
        <f t="shared" si="551"/>
        <v>100200.09999999999</v>
      </c>
      <c r="E542" s="23">
        <f>SUM(E544:E546)</f>
        <v>8327.1</v>
      </c>
      <c r="F542" s="23">
        <f>SUM(F544:F546)</f>
        <v>17354.599999999999</v>
      </c>
      <c r="G542" s="23">
        <f>SUM(G544:G546)</f>
        <v>14572.3</v>
      </c>
      <c r="H542" s="23">
        <f>SUM(H544:H546)</f>
        <v>17106.5</v>
      </c>
      <c r="I542" s="23">
        <f>SUM(I544:I546)</f>
        <v>14374.7</v>
      </c>
      <c r="J542" s="23">
        <f>SUM(J544:J546)</f>
        <v>10764.9</v>
      </c>
      <c r="K542" s="23">
        <f>SUM(K544:K546)</f>
        <v>17700</v>
      </c>
      <c r="L542" s="23">
        <f>SUM(L544:L546)</f>
        <v>0</v>
      </c>
      <c r="M542" s="23">
        <f>SUM(M544:M546)</f>
        <v>0</v>
      </c>
      <c r="N542" s="23">
        <f>SUM(N544:N546)</f>
        <v>0</v>
      </c>
      <c r="O542" s="23">
        <f>SUM(O544:O546)</f>
        <v>0</v>
      </c>
      <c r="P542" s="18" t="e">
        <f t="shared" ref="P542:P551" si="596">SUM(Q542:AA542)</f>
        <v>#REF!</v>
      </c>
      <c r="Q542" s="23">
        <f t="shared" ref="Q542:W542" si="597">AC542-E542</f>
        <v>0</v>
      </c>
      <c r="R542" s="23">
        <f t="shared" si="597"/>
        <v>0</v>
      </c>
      <c r="S542" s="23">
        <f t="shared" si="597"/>
        <v>0</v>
      </c>
      <c r="T542" s="23">
        <f t="shared" si="597"/>
        <v>0</v>
      </c>
      <c r="U542" s="23">
        <f t="shared" si="597"/>
        <v>0</v>
      </c>
      <c r="V542" s="23">
        <f t="shared" si="597"/>
        <v>-62.699999999998909</v>
      </c>
      <c r="W542" s="23">
        <f t="shared" si="597"/>
        <v>19700</v>
      </c>
      <c r="X542" s="23">
        <f t="shared" ref="X542" si="598">AJ542-L542</f>
        <v>23100</v>
      </c>
      <c r="Y542" s="23">
        <f t="shared" ref="Y542" si="599">AK542-M542</f>
        <v>8500</v>
      </c>
      <c r="Z542" s="23" t="e">
        <f>#REF!-N542</f>
        <v>#REF!</v>
      </c>
      <c r="AA542" s="23" t="e">
        <f>#REF!-O542</f>
        <v>#REF!</v>
      </c>
      <c r="AB542" s="18">
        <f>SUM(AC542:AK542)</f>
        <v>151437.4</v>
      </c>
      <c r="AC542" s="23">
        <f>SUM(AC544:AC546)</f>
        <v>8327.1</v>
      </c>
      <c r="AD542" s="23">
        <f>SUM(AD544:AD546)</f>
        <v>17354.599999999999</v>
      </c>
      <c r="AE542" s="23">
        <f>SUM(AE544:AE546)</f>
        <v>14572.3</v>
      </c>
      <c r="AF542" s="23">
        <f>SUM(AF544:AF546)</f>
        <v>17106.5</v>
      </c>
      <c r="AG542" s="23">
        <f>SUM(AG544:AG546)</f>
        <v>14374.7</v>
      </c>
      <c r="AH542" s="23">
        <f>SUM(AH544:AH546)</f>
        <v>10702.2</v>
      </c>
      <c r="AI542" s="23">
        <f>SUM(AI544:AI546)</f>
        <v>37400</v>
      </c>
      <c r="AJ542" s="23">
        <f>SUM(AJ544:AJ546)</f>
        <v>23100</v>
      </c>
      <c r="AK542" s="141">
        <f>SUM(AK544:AK546)</f>
        <v>8500</v>
      </c>
    </row>
    <row r="543" spans="1:37" s="24" customFormat="1" ht="15.75" outlineLevel="1" x14ac:dyDescent="0.25">
      <c r="A543" s="113"/>
      <c r="B543" s="54"/>
      <c r="C543" s="47" t="s">
        <v>1</v>
      </c>
      <c r="D543" s="18">
        <f t="shared" si="551"/>
        <v>0</v>
      </c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18" t="e">
        <f t="shared" si="596"/>
        <v>#REF!</v>
      </c>
      <c r="Q543" s="23"/>
      <c r="R543" s="23"/>
      <c r="S543" s="23"/>
      <c r="T543" s="23"/>
      <c r="U543" s="23"/>
      <c r="V543" s="23"/>
      <c r="W543" s="23">
        <f t="shared" ref="W543:W551" si="600">AI543-K543</f>
        <v>0</v>
      </c>
      <c r="X543" s="23">
        <f t="shared" ref="X543:X551" si="601">AJ543-L543</f>
        <v>0</v>
      </c>
      <c r="Y543" s="23">
        <f t="shared" ref="Y543:Y551" si="602">AK543-M543</f>
        <v>0</v>
      </c>
      <c r="Z543" s="23" t="e">
        <f>#REF!-N543</f>
        <v>#REF!</v>
      </c>
      <c r="AA543" s="23" t="e">
        <f>#REF!-O543</f>
        <v>#REF!</v>
      </c>
      <c r="AB543" s="18">
        <f>SUM(AC543:AK543)</f>
        <v>0</v>
      </c>
      <c r="AC543" s="23"/>
      <c r="AD543" s="23"/>
      <c r="AE543" s="23"/>
      <c r="AF543" s="23"/>
      <c r="AG543" s="23"/>
      <c r="AH543" s="23"/>
      <c r="AI543" s="23"/>
      <c r="AJ543" s="23"/>
      <c r="AK543" s="141"/>
    </row>
    <row r="544" spans="1:37" s="24" customFormat="1" ht="15.75" outlineLevel="1" x14ac:dyDescent="0.25">
      <c r="A544" s="113"/>
      <c r="B544" s="54"/>
      <c r="C544" s="47" t="s">
        <v>2</v>
      </c>
      <c r="D544" s="18">
        <f t="shared" si="551"/>
        <v>0</v>
      </c>
      <c r="E544" s="23">
        <v>0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v>0</v>
      </c>
      <c r="P544" s="18" t="e">
        <f t="shared" si="596"/>
        <v>#REF!</v>
      </c>
      <c r="Q544" s="23">
        <f t="shared" ref="Q544:Q551" si="603">AC544-E544</f>
        <v>0</v>
      </c>
      <c r="R544" s="23">
        <f t="shared" ref="R544:R551" si="604">AD544-F544</f>
        <v>0</v>
      </c>
      <c r="S544" s="23">
        <f t="shared" ref="S544:S551" si="605">AE544-G544</f>
        <v>0</v>
      </c>
      <c r="T544" s="23">
        <f t="shared" ref="T544:T551" si="606">AF544-H544</f>
        <v>0</v>
      </c>
      <c r="U544" s="23">
        <f t="shared" ref="U544:U551" si="607">AG544-I544</f>
        <v>0</v>
      </c>
      <c r="V544" s="23">
        <f t="shared" ref="V544:V551" si="608">AH544-J544</f>
        <v>0</v>
      </c>
      <c r="W544" s="23">
        <f t="shared" si="600"/>
        <v>0</v>
      </c>
      <c r="X544" s="23">
        <f t="shared" si="601"/>
        <v>0</v>
      </c>
      <c r="Y544" s="23">
        <f t="shared" si="602"/>
        <v>0</v>
      </c>
      <c r="Z544" s="23" t="e">
        <f>#REF!-N544</f>
        <v>#REF!</v>
      </c>
      <c r="AA544" s="23" t="e">
        <f>#REF!-O544</f>
        <v>#REF!</v>
      </c>
      <c r="AB544" s="18">
        <f>SUM(AC544:AK544)</f>
        <v>0</v>
      </c>
      <c r="AC544" s="23">
        <v>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>
        <v>0</v>
      </c>
      <c r="AJ544" s="23">
        <v>0</v>
      </c>
      <c r="AK544" s="141">
        <v>0</v>
      </c>
    </row>
    <row r="545" spans="1:37" s="24" customFormat="1" ht="15.75" outlineLevel="1" x14ac:dyDescent="0.25">
      <c r="A545" s="113"/>
      <c r="B545" s="54"/>
      <c r="C545" s="47" t="s">
        <v>3</v>
      </c>
      <c r="D545" s="18">
        <f t="shared" si="551"/>
        <v>100200.09999999999</v>
      </c>
      <c r="E545" s="23">
        <v>8327.1</v>
      </c>
      <c r="F545" s="23">
        <v>17354.599999999999</v>
      </c>
      <c r="G545" s="23">
        <v>14572.3</v>
      </c>
      <c r="H545" s="23">
        <v>17106.5</v>
      </c>
      <c r="I545" s="23">
        <v>14374.7</v>
      </c>
      <c r="J545" s="23">
        <v>10764.9</v>
      </c>
      <c r="K545" s="23">
        <v>17700</v>
      </c>
      <c r="L545" s="23">
        <v>0</v>
      </c>
      <c r="M545" s="23">
        <v>0</v>
      </c>
      <c r="N545" s="23">
        <v>0</v>
      </c>
      <c r="O545" s="23">
        <v>0</v>
      </c>
      <c r="P545" s="18" t="e">
        <f t="shared" si="596"/>
        <v>#REF!</v>
      </c>
      <c r="Q545" s="23">
        <f t="shared" si="603"/>
        <v>0</v>
      </c>
      <c r="R545" s="23">
        <f t="shared" si="604"/>
        <v>0</v>
      </c>
      <c r="S545" s="23">
        <f t="shared" si="605"/>
        <v>0</v>
      </c>
      <c r="T545" s="23">
        <f t="shared" si="606"/>
        <v>0</v>
      </c>
      <c r="U545" s="23">
        <f t="shared" si="607"/>
        <v>0</v>
      </c>
      <c r="V545" s="23">
        <f t="shared" si="608"/>
        <v>-62.699999999998909</v>
      </c>
      <c r="W545" s="23">
        <f t="shared" si="600"/>
        <v>19700</v>
      </c>
      <c r="X545" s="23">
        <f t="shared" si="601"/>
        <v>23100</v>
      </c>
      <c r="Y545" s="23">
        <f t="shared" si="602"/>
        <v>8500</v>
      </c>
      <c r="Z545" s="23" t="e">
        <f>#REF!-N545</f>
        <v>#REF!</v>
      </c>
      <c r="AA545" s="23" t="e">
        <f>#REF!-O545</f>
        <v>#REF!</v>
      </c>
      <c r="AB545" s="18">
        <f>SUM(AC545:AK545)</f>
        <v>151437.4</v>
      </c>
      <c r="AC545" s="23">
        <v>8327.1</v>
      </c>
      <c r="AD545" s="23">
        <v>17354.599999999999</v>
      </c>
      <c r="AE545" s="23">
        <v>14572.3</v>
      </c>
      <c r="AF545" s="23">
        <v>17106.5</v>
      </c>
      <c r="AG545" s="23">
        <v>14374.7</v>
      </c>
      <c r="AH545" s="23">
        <v>10702.2</v>
      </c>
      <c r="AI545" s="23">
        <v>37400</v>
      </c>
      <c r="AJ545" s="23">
        <v>23100</v>
      </c>
      <c r="AK545" s="141">
        <v>8500</v>
      </c>
    </row>
    <row r="546" spans="1:37" s="24" customFormat="1" ht="15.75" outlineLevel="1" x14ac:dyDescent="0.25">
      <c r="A546" s="113"/>
      <c r="B546" s="54"/>
      <c r="C546" s="47" t="s">
        <v>4</v>
      </c>
      <c r="D546" s="18">
        <f t="shared" ref="D546:D611" si="609">SUM(E546:O546)</f>
        <v>0</v>
      </c>
      <c r="E546" s="23">
        <v>0</v>
      </c>
      <c r="F546" s="23">
        <v>0</v>
      </c>
      <c r="G546" s="23">
        <v>0</v>
      </c>
      <c r="H546" s="23">
        <v>0</v>
      </c>
      <c r="I546" s="23">
        <v>0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18" t="e">
        <f t="shared" si="596"/>
        <v>#REF!</v>
      </c>
      <c r="Q546" s="23">
        <f t="shared" si="603"/>
        <v>0</v>
      </c>
      <c r="R546" s="23">
        <f t="shared" si="604"/>
        <v>0</v>
      </c>
      <c r="S546" s="23">
        <f t="shared" si="605"/>
        <v>0</v>
      </c>
      <c r="T546" s="23">
        <f t="shared" si="606"/>
        <v>0</v>
      </c>
      <c r="U546" s="23">
        <f t="shared" si="607"/>
        <v>0</v>
      </c>
      <c r="V546" s="23">
        <f t="shared" si="608"/>
        <v>0</v>
      </c>
      <c r="W546" s="23">
        <f t="shared" si="600"/>
        <v>0</v>
      </c>
      <c r="X546" s="23">
        <f t="shared" si="601"/>
        <v>0</v>
      </c>
      <c r="Y546" s="23">
        <f t="shared" si="602"/>
        <v>0</v>
      </c>
      <c r="Z546" s="23" t="e">
        <f>#REF!-N546</f>
        <v>#REF!</v>
      </c>
      <c r="AA546" s="23" t="e">
        <f>#REF!-O546</f>
        <v>#REF!</v>
      </c>
      <c r="AB546" s="18">
        <f>SUM(AC546:AK546)</f>
        <v>0</v>
      </c>
      <c r="AC546" s="23">
        <v>0</v>
      </c>
      <c r="AD546" s="23">
        <v>0</v>
      </c>
      <c r="AE546" s="23">
        <v>0</v>
      </c>
      <c r="AF546" s="23">
        <v>0</v>
      </c>
      <c r="AG546" s="23">
        <v>0</v>
      </c>
      <c r="AH546" s="23">
        <v>0</v>
      </c>
      <c r="AI546" s="23">
        <v>0</v>
      </c>
      <c r="AJ546" s="23">
        <v>0</v>
      </c>
      <c r="AK546" s="141">
        <v>0</v>
      </c>
    </row>
    <row r="547" spans="1:37" s="24" customFormat="1" ht="15.75" outlineLevel="1" x14ac:dyDescent="0.25">
      <c r="A547" s="113" t="s">
        <v>39</v>
      </c>
      <c r="B547" s="54" t="s">
        <v>111</v>
      </c>
      <c r="C547" s="47" t="s">
        <v>0</v>
      </c>
      <c r="D547" s="18">
        <f t="shared" si="609"/>
        <v>2587208.4000000004</v>
      </c>
      <c r="E547" s="23">
        <f>SUM(E549:E551)</f>
        <v>131669.6</v>
      </c>
      <c r="F547" s="23">
        <f>SUM(F549:F551)</f>
        <v>130236.1</v>
      </c>
      <c r="G547" s="23">
        <f>SUM(G549:G551)</f>
        <v>158524.29999999999</v>
      </c>
      <c r="H547" s="23">
        <f>SUM(H549:H551)</f>
        <v>271927.3</v>
      </c>
      <c r="I547" s="23">
        <f>SUM(I549:I551)</f>
        <v>303754.8</v>
      </c>
      <c r="J547" s="23">
        <f>SUM(J549:J551)</f>
        <v>331638.09999999998</v>
      </c>
      <c r="K547" s="23">
        <f>SUM(K549:K551)</f>
        <v>579843.30000000005</v>
      </c>
      <c r="L547" s="23">
        <f>SUM(L549:L551)</f>
        <v>679614.9</v>
      </c>
      <c r="M547" s="23">
        <f>SUM(M549:M551)</f>
        <v>0</v>
      </c>
      <c r="N547" s="23">
        <f>SUM(N549:N551)</f>
        <v>0</v>
      </c>
      <c r="O547" s="23">
        <f>SUM(O549:O551)</f>
        <v>0</v>
      </c>
      <c r="P547" s="18" t="e">
        <f t="shared" si="596"/>
        <v>#REF!</v>
      </c>
      <c r="Q547" s="23">
        <f t="shared" si="603"/>
        <v>0</v>
      </c>
      <c r="R547" s="23">
        <f t="shared" si="604"/>
        <v>0</v>
      </c>
      <c r="S547" s="23">
        <f t="shared" si="605"/>
        <v>0</v>
      </c>
      <c r="T547" s="23">
        <f t="shared" si="606"/>
        <v>0</v>
      </c>
      <c r="U547" s="23">
        <f t="shared" si="607"/>
        <v>0</v>
      </c>
      <c r="V547" s="23">
        <f t="shared" si="608"/>
        <v>0</v>
      </c>
      <c r="W547" s="23">
        <f t="shared" si="600"/>
        <v>-344690.9</v>
      </c>
      <c r="X547" s="23">
        <f t="shared" si="601"/>
        <v>341953.4</v>
      </c>
      <c r="Y547" s="23">
        <f t="shared" si="602"/>
        <v>729000</v>
      </c>
      <c r="Z547" s="23" t="e">
        <f>#REF!-N547</f>
        <v>#REF!</v>
      </c>
      <c r="AA547" s="23" t="e">
        <f>#REF!-O547</f>
        <v>#REF!</v>
      </c>
      <c r="AB547" s="18">
        <f>SUM(AC547:AK547)</f>
        <v>3313470.9000000004</v>
      </c>
      <c r="AC547" s="23">
        <f>SUM(AC549:AC551)</f>
        <v>131669.6</v>
      </c>
      <c r="AD547" s="23">
        <f>SUM(AD549:AD551)</f>
        <v>130236.1</v>
      </c>
      <c r="AE547" s="23">
        <f>SUM(AE549:AE551)</f>
        <v>158524.29999999999</v>
      </c>
      <c r="AF547" s="23">
        <f>SUM(AF549:AF551)</f>
        <v>271927.3</v>
      </c>
      <c r="AG547" s="23">
        <f>SUM(AG549:AG551)</f>
        <v>303754.8</v>
      </c>
      <c r="AH547" s="23">
        <f>SUM(AH549:AH551)</f>
        <v>331638.09999999998</v>
      </c>
      <c r="AI547" s="23">
        <f>SUM(AI549:AI551)</f>
        <v>235152.4</v>
      </c>
      <c r="AJ547" s="23">
        <f>SUM(AJ549:AJ551)</f>
        <v>1021568.3</v>
      </c>
      <c r="AK547" s="141">
        <f>SUM(AK549:AK551)</f>
        <v>729000</v>
      </c>
    </row>
    <row r="548" spans="1:37" s="24" customFormat="1" ht="15.75" outlineLevel="1" x14ac:dyDescent="0.25">
      <c r="A548" s="113"/>
      <c r="B548" s="54"/>
      <c r="C548" s="47" t="s">
        <v>1</v>
      </c>
      <c r="D548" s="18">
        <f t="shared" si="609"/>
        <v>0</v>
      </c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18" t="e">
        <f t="shared" si="596"/>
        <v>#REF!</v>
      </c>
      <c r="Q548" s="23"/>
      <c r="R548" s="23"/>
      <c r="S548" s="23"/>
      <c r="T548" s="23"/>
      <c r="U548" s="23"/>
      <c r="V548" s="23"/>
      <c r="W548" s="23">
        <f t="shared" si="600"/>
        <v>0</v>
      </c>
      <c r="X548" s="23">
        <f t="shared" si="601"/>
        <v>0</v>
      </c>
      <c r="Y548" s="23">
        <f t="shared" si="602"/>
        <v>0</v>
      </c>
      <c r="Z548" s="23" t="e">
        <f>#REF!-N548</f>
        <v>#REF!</v>
      </c>
      <c r="AA548" s="23" t="e">
        <f>#REF!-O548</f>
        <v>#REF!</v>
      </c>
      <c r="AB548" s="18">
        <f>SUM(AC548:AK548)</f>
        <v>0</v>
      </c>
      <c r="AC548" s="23"/>
      <c r="AD548" s="23"/>
      <c r="AE548" s="23"/>
      <c r="AF548" s="23"/>
      <c r="AG548" s="23"/>
      <c r="AH548" s="23"/>
      <c r="AI548" s="23"/>
      <c r="AJ548" s="23"/>
      <c r="AK548" s="141"/>
    </row>
    <row r="549" spans="1:37" s="24" customFormat="1" ht="15.75" outlineLevel="1" x14ac:dyDescent="0.25">
      <c r="A549" s="113"/>
      <c r="B549" s="54"/>
      <c r="C549" s="47" t="s">
        <v>2</v>
      </c>
      <c r="D549" s="18">
        <f t="shared" si="609"/>
        <v>0</v>
      </c>
      <c r="E549" s="23">
        <v>0</v>
      </c>
      <c r="F549" s="23">
        <v>0</v>
      </c>
      <c r="G549" s="23">
        <v>0</v>
      </c>
      <c r="H549" s="23">
        <v>0</v>
      </c>
      <c r="I549" s="23">
        <v>0</v>
      </c>
      <c r="J549" s="23">
        <v>0</v>
      </c>
      <c r="K549" s="23">
        <v>0</v>
      </c>
      <c r="L549" s="23">
        <v>0</v>
      </c>
      <c r="M549" s="23">
        <v>0</v>
      </c>
      <c r="N549" s="23">
        <v>0</v>
      </c>
      <c r="O549" s="23">
        <v>0</v>
      </c>
      <c r="P549" s="18" t="e">
        <f t="shared" si="596"/>
        <v>#REF!</v>
      </c>
      <c r="Q549" s="23">
        <f t="shared" si="603"/>
        <v>0</v>
      </c>
      <c r="R549" s="23">
        <f t="shared" si="604"/>
        <v>0</v>
      </c>
      <c r="S549" s="23">
        <f t="shared" si="605"/>
        <v>0</v>
      </c>
      <c r="T549" s="23">
        <f t="shared" si="606"/>
        <v>0</v>
      </c>
      <c r="U549" s="23">
        <f t="shared" si="607"/>
        <v>0</v>
      </c>
      <c r="V549" s="23">
        <f t="shared" si="608"/>
        <v>0</v>
      </c>
      <c r="W549" s="23">
        <f t="shared" si="600"/>
        <v>0</v>
      </c>
      <c r="X549" s="23">
        <f t="shared" si="601"/>
        <v>0</v>
      </c>
      <c r="Y549" s="23">
        <f t="shared" si="602"/>
        <v>0</v>
      </c>
      <c r="Z549" s="23" t="e">
        <f>#REF!-N549</f>
        <v>#REF!</v>
      </c>
      <c r="AA549" s="23" t="e">
        <f>#REF!-O549</f>
        <v>#REF!</v>
      </c>
      <c r="AB549" s="18">
        <f>SUM(AC549:AK549)</f>
        <v>0</v>
      </c>
      <c r="AC549" s="23">
        <v>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>
        <v>0</v>
      </c>
      <c r="AJ549" s="23">
        <v>0</v>
      </c>
      <c r="AK549" s="141">
        <v>0</v>
      </c>
    </row>
    <row r="550" spans="1:37" s="24" customFormat="1" ht="15.75" outlineLevel="1" x14ac:dyDescent="0.25">
      <c r="A550" s="113"/>
      <c r="B550" s="54"/>
      <c r="C550" s="47" t="s">
        <v>3</v>
      </c>
      <c r="D550" s="18">
        <f t="shared" si="609"/>
        <v>2587208.4000000004</v>
      </c>
      <c r="E550" s="23">
        <v>131669.6</v>
      </c>
      <c r="F550" s="23">
        <v>130236.1</v>
      </c>
      <c r="G550" s="23">
        <f>159766.4-1242.1</f>
        <v>158524.29999999999</v>
      </c>
      <c r="H550" s="23">
        <v>271927.3</v>
      </c>
      <c r="I550" s="23">
        <v>303754.8</v>
      </c>
      <c r="J550" s="23">
        <v>331638.09999999998</v>
      </c>
      <c r="K550" s="23">
        <v>579843.30000000005</v>
      </c>
      <c r="L550" s="23">
        <v>679614.9</v>
      </c>
      <c r="M550" s="23">
        <v>0</v>
      </c>
      <c r="N550" s="23">
        <v>0</v>
      </c>
      <c r="O550" s="23">
        <v>0</v>
      </c>
      <c r="P550" s="18" t="e">
        <f t="shared" si="596"/>
        <v>#REF!</v>
      </c>
      <c r="Q550" s="23">
        <f t="shared" si="603"/>
        <v>0</v>
      </c>
      <c r="R550" s="23">
        <f t="shared" si="604"/>
        <v>0</v>
      </c>
      <c r="S550" s="23">
        <f t="shared" si="605"/>
        <v>0</v>
      </c>
      <c r="T550" s="23">
        <f t="shared" si="606"/>
        <v>0</v>
      </c>
      <c r="U550" s="23">
        <f t="shared" si="607"/>
        <v>0</v>
      </c>
      <c r="V550" s="23">
        <f t="shared" si="608"/>
        <v>0</v>
      </c>
      <c r="W550" s="23">
        <f t="shared" si="600"/>
        <v>-344690.9</v>
      </c>
      <c r="X550" s="23">
        <f t="shared" si="601"/>
        <v>341953.4</v>
      </c>
      <c r="Y550" s="23">
        <f t="shared" si="602"/>
        <v>729000</v>
      </c>
      <c r="Z550" s="23" t="e">
        <f>#REF!-N550</f>
        <v>#REF!</v>
      </c>
      <c r="AA550" s="23" t="e">
        <f>#REF!-O550</f>
        <v>#REF!</v>
      </c>
      <c r="AB550" s="18">
        <f>SUM(AC550:AK550)</f>
        <v>3313470.9000000004</v>
      </c>
      <c r="AC550" s="23">
        <v>131669.6</v>
      </c>
      <c r="AD550" s="23">
        <v>130236.1</v>
      </c>
      <c r="AE550" s="23">
        <f>159766.4-1242.1</f>
        <v>158524.29999999999</v>
      </c>
      <c r="AF550" s="23">
        <v>271927.3</v>
      </c>
      <c r="AG550" s="23">
        <v>303754.8</v>
      </c>
      <c r="AH550" s="23">
        <v>331638.09999999998</v>
      </c>
      <c r="AI550" s="23">
        <v>235152.4</v>
      </c>
      <c r="AJ550" s="23">
        <v>1021568.3</v>
      </c>
      <c r="AK550" s="141">
        <v>729000</v>
      </c>
    </row>
    <row r="551" spans="1:37" s="24" customFormat="1" ht="15.75" outlineLevel="1" x14ac:dyDescent="0.25">
      <c r="A551" s="113"/>
      <c r="B551" s="54"/>
      <c r="C551" s="47" t="s">
        <v>4</v>
      </c>
      <c r="D551" s="18">
        <f t="shared" si="609"/>
        <v>0</v>
      </c>
      <c r="E551" s="23">
        <v>0</v>
      </c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23">
        <v>0</v>
      </c>
      <c r="L551" s="23">
        <v>0</v>
      </c>
      <c r="M551" s="23">
        <v>0</v>
      </c>
      <c r="N551" s="23">
        <v>0</v>
      </c>
      <c r="O551" s="23">
        <v>0</v>
      </c>
      <c r="P551" s="18" t="e">
        <f t="shared" si="596"/>
        <v>#REF!</v>
      </c>
      <c r="Q551" s="23">
        <f t="shared" si="603"/>
        <v>0</v>
      </c>
      <c r="R551" s="23">
        <f t="shared" si="604"/>
        <v>0</v>
      </c>
      <c r="S551" s="23">
        <f t="shared" si="605"/>
        <v>0</v>
      </c>
      <c r="T551" s="23">
        <f t="shared" si="606"/>
        <v>0</v>
      </c>
      <c r="U551" s="23">
        <f t="shared" si="607"/>
        <v>0</v>
      </c>
      <c r="V551" s="23">
        <f t="shared" si="608"/>
        <v>0</v>
      </c>
      <c r="W551" s="23">
        <f t="shared" si="600"/>
        <v>0</v>
      </c>
      <c r="X551" s="23">
        <f t="shared" si="601"/>
        <v>0</v>
      </c>
      <c r="Y551" s="23">
        <f t="shared" si="602"/>
        <v>0</v>
      </c>
      <c r="Z551" s="23" t="e">
        <f>#REF!-N551</f>
        <v>#REF!</v>
      </c>
      <c r="AA551" s="23" t="e">
        <f>#REF!-O551</f>
        <v>#REF!</v>
      </c>
      <c r="AB551" s="18">
        <f>SUM(AC551:AK551)</f>
        <v>0</v>
      </c>
      <c r="AC551" s="23">
        <v>0</v>
      </c>
      <c r="AD551" s="23">
        <v>0</v>
      </c>
      <c r="AE551" s="23">
        <v>0</v>
      </c>
      <c r="AF551" s="23">
        <v>0</v>
      </c>
      <c r="AG551" s="23">
        <v>0</v>
      </c>
      <c r="AH551" s="23">
        <v>0</v>
      </c>
      <c r="AI551" s="23">
        <v>0</v>
      </c>
      <c r="AJ551" s="23">
        <v>0</v>
      </c>
      <c r="AK551" s="141">
        <v>0</v>
      </c>
    </row>
    <row r="552" spans="1:37" s="24" customFormat="1" ht="15.75" outlineLevel="1" x14ac:dyDescent="0.25">
      <c r="A552" s="108" t="s">
        <v>72</v>
      </c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109"/>
    </row>
    <row r="553" spans="1:37" s="24" customFormat="1" ht="15.75" customHeight="1" outlineLevel="1" x14ac:dyDescent="0.25">
      <c r="A553" s="113" t="s">
        <v>138</v>
      </c>
      <c r="B553" s="54" t="s">
        <v>111</v>
      </c>
      <c r="C553" s="47" t="s">
        <v>0</v>
      </c>
      <c r="D553" s="18">
        <f t="shared" si="609"/>
        <v>17395404.900000002</v>
      </c>
      <c r="E553" s="23">
        <f>SUM(E555:E557)</f>
        <v>1414842.5</v>
      </c>
      <c r="F553" s="23">
        <f>SUM(F555:F557)</f>
        <v>1793830.7000000002</v>
      </c>
      <c r="G553" s="23">
        <f>SUM(G555:G557)</f>
        <v>2459769.7999999998</v>
      </c>
      <c r="H553" s="23">
        <f>SUM(H555:H557)</f>
        <v>2239055.9</v>
      </c>
      <c r="I553" s="23">
        <f>SUM(I555:I557)</f>
        <v>2447013.2000000002</v>
      </c>
      <c r="J553" s="23">
        <f>SUM(J555:J557)</f>
        <v>2448527.7999999998</v>
      </c>
      <c r="K553" s="23">
        <f>SUM(K555:K557)</f>
        <v>2325285.0999999996</v>
      </c>
      <c r="L553" s="23">
        <f>SUM(L555:L557)</f>
        <v>2267079.9</v>
      </c>
      <c r="M553" s="23">
        <f>SUM(M555:M557)</f>
        <v>0</v>
      </c>
      <c r="N553" s="23">
        <f>SUM(N555:N557)</f>
        <v>0</v>
      </c>
      <c r="O553" s="23">
        <f>SUM(O555:O557)</f>
        <v>0</v>
      </c>
      <c r="P553" s="18" t="e">
        <f t="shared" ref="P553:P608" si="610">SUM(Q553:AA553)</f>
        <v>#REF!</v>
      </c>
      <c r="Q553" s="23">
        <f t="shared" ref="Q553:W553" si="611">AC553-E553</f>
        <v>0</v>
      </c>
      <c r="R553" s="23">
        <f t="shared" si="611"/>
        <v>0</v>
      </c>
      <c r="S553" s="23">
        <f t="shared" si="611"/>
        <v>0</v>
      </c>
      <c r="T553" s="23">
        <f t="shared" si="611"/>
        <v>0</v>
      </c>
      <c r="U553" s="23">
        <f t="shared" si="611"/>
        <v>0</v>
      </c>
      <c r="V553" s="23">
        <f t="shared" si="611"/>
        <v>5544</v>
      </c>
      <c r="W553" s="23">
        <f t="shared" si="611"/>
        <v>245725.70000000019</v>
      </c>
      <c r="X553" s="23">
        <f t="shared" ref="X553" si="612">AJ553-L553</f>
        <v>175399.70000000019</v>
      </c>
      <c r="Y553" s="23">
        <f t="shared" ref="Y553" si="613">AK553-M553</f>
        <v>2442479.6</v>
      </c>
      <c r="Z553" s="23" t="e">
        <f>#REF!-N553</f>
        <v>#REF!</v>
      </c>
      <c r="AA553" s="23" t="e">
        <f>#REF!-O553</f>
        <v>#REF!</v>
      </c>
      <c r="AB553" s="18">
        <f>SUM(AC553:AK553)</f>
        <v>20264553.900000006</v>
      </c>
      <c r="AC553" s="23">
        <f>SUM(AC555:AC557)</f>
        <v>1414842.5</v>
      </c>
      <c r="AD553" s="23">
        <f>SUM(AD555:AD557)</f>
        <v>1793830.7000000002</v>
      </c>
      <c r="AE553" s="23">
        <f>SUM(AE555:AE557)</f>
        <v>2459769.7999999998</v>
      </c>
      <c r="AF553" s="23">
        <f>SUM(AF555:AF557)</f>
        <v>2239055.9</v>
      </c>
      <c r="AG553" s="23">
        <f>SUM(AG555:AG557)</f>
        <v>2447013.2000000002</v>
      </c>
      <c r="AH553" s="23">
        <f>SUM(AH555:AH557)</f>
        <v>2454071.7999999998</v>
      </c>
      <c r="AI553" s="23">
        <f>SUM(AI555:AI557)</f>
        <v>2571010.7999999998</v>
      </c>
      <c r="AJ553" s="23">
        <f>SUM(AJ555:AJ557)</f>
        <v>2442479.6</v>
      </c>
      <c r="AK553" s="141">
        <f>SUM(AK555:AK557)</f>
        <v>2442479.6</v>
      </c>
    </row>
    <row r="554" spans="1:37" s="24" customFormat="1" ht="15.75" outlineLevel="1" x14ac:dyDescent="0.25">
      <c r="A554" s="113"/>
      <c r="B554" s="54"/>
      <c r="C554" s="47" t="s">
        <v>1</v>
      </c>
      <c r="D554" s="18">
        <f t="shared" si="609"/>
        <v>0</v>
      </c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18" t="e">
        <f t="shared" si="610"/>
        <v>#REF!</v>
      </c>
      <c r="Q554" s="23"/>
      <c r="R554" s="23"/>
      <c r="S554" s="23"/>
      <c r="T554" s="23"/>
      <c r="U554" s="23"/>
      <c r="V554" s="23"/>
      <c r="W554" s="23">
        <f t="shared" ref="W554:W608" si="614">AI554-K554</f>
        <v>0</v>
      </c>
      <c r="X554" s="23">
        <f t="shared" ref="X554:X608" si="615">AJ554-L554</f>
        <v>0</v>
      </c>
      <c r="Y554" s="23">
        <f t="shared" ref="Y554:Y608" si="616">AK554-M554</f>
        <v>0</v>
      </c>
      <c r="Z554" s="23" t="e">
        <f>#REF!-N554</f>
        <v>#REF!</v>
      </c>
      <c r="AA554" s="23" t="e">
        <f>#REF!-O554</f>
        <v>#REF!</v>
      </c>
      <c r="AB554" s="18">
        <f>SUM(AC554:AK554)</f>
        <v>0</v>
      </c>
      <c r="AC554" s="23"/>
      <c r="AD554" s="23"/>
      <c r="AE554" s="23"/>
      <c r="AF554" s="23"/>
      <c r="AG554" s="23"/>
      <c r="AH554" s="23"/>
      <c r="AI554" s="23"/>
      <c r="AJ554" s="23"/>
      <c r="AK554" s="141"/>
    </row>
    <row r="555" spans="1:37" s="24" customFormat="1" ht="15.75" outlineLevel="1" x14ac:dyDescent="0.25">
      <c r="A555" s="113"/>
      <c r="B555" s="54"/>
      <c r="C555" s="47" t="s">
        <v>2</v>
      </c>
      <c r="D555" s="18">
        <f t="shared" si="609"/>
        <v>509825.5</v>
      </c>
      <c r="E555" s="23">
        <v>0</v>
      </c>
      <c r="F555" s="23">
        <v>188109.6</v>
      </c>
      <c r="G555" s="23">
        <v>321715.90000000002</v>
      </c>
      <c r="H555" s="23"/>
      <c r="I555" s="23">
        <v>0</v>
      </c>
      <c r="J555" s="23">
        <v>0</v>
      </c>
      <c r="K555" s="23">
        <v>0</v>
      </c>
      <c r="L555" s="23"/>
      <c r="M555" s="23">
        <v>0</v>
      </c>
      <c r="N555" s="23">
        <v>0</v>
      </c>
      <c r="O555" s="23">
        <v>0</v>
      </c>
      <c r="P555" s="18" t="e">
        <f t="shared" si="610"/>
        <v>#REF!</v>
      </c>
      <c r="Q555" s="23">
        <f t="shared" ref="Q555:Q608" si="617">AC555-E555</f>
        <v>0</v>
      </c>
      <c r="R555" s="23">
        <f t="shared" ref="R555:R608" si="618">AD555-F555</f>
        <v>0</v>
      </c>
      <c r="S555" s="23">
        <f t="shared" ref="S555:S608" si="619">AE555-G555</f>
        <v>0</v>
      </c>
      <c r="T555" s="23">
        <f t="shared" ref="T555:T608" si="620">AF555-H555</f>
        <v>0</v>
      </c>
      <c r="U555" s="23">
        <f t="shared" ref="U555:U608" si="621">AG555-I555</f>
        <v>0</v>
      </c>
      <c r="V555" s="23">
        <f t="shared" ref="V555:V608" si="622">AH555-J555</f>
        <v>0</v>
      </c>
      <c r="W555" s="23">
        <f t="shared" si="614"/>
        <v>0</v>
      </c>
      <c r="X555" s="23">
        <f t="shared" si="615"/>
        <v>0</v>
      </c>
      <c r="Y555" s="23">
        <f t="shared" si="616"/>
        <v>0</v>
      </c>
      <c r="Z555" s="23" t="e">
        <f>#REF!-N555</f>
        <v>#REF!</v>
      </c>
      <c r="AA555" s="23" t="e">
        <f>#REF!-O555</f>
        <v>#REF!</v>
      </c>
      <c r="AB555" s="18">
        <f>SUM(AC555:AK555)</f>
        <v>509825.5</v>
      </c>
      <c r="AC555" s="23">
        <v>0</v>
      </c>
      <c r="AD555" s="23">
        <v>188109.6</v>
      </c>
      <c r="AE555" s="23">
        <v>321715.90000000002</v>
      </c>
      <c r="AF555" s="23"/>
      <c r="AG555" s="23">
        <v>0</v>
      </c>
      <c r="AH555" s="23">
        <v>0</v>
      </c>
      <c r="AI555" s="23">
        <v>0</v>
      </c>
      <c r="AJ555" s="23"/>
      <c r="AK555" s="141">
        <v>0</v>
      </c>
    </row>
    <row r="556" spans="1:37" s="24" customFormat="1" ht="15.75" outlineLevel="1" x14ac:dyDescent="0.25">
      <c r="A556" s="113"/>
      <c r="B556" s="54"/>
      <c r="C556" s="47" t="s">
        <v>3</v>
      </c>
      <c r="D556" s="18">
        <f t="shared" si="609"/>
        <v>16885579.400000002</v>
      </c>
      <c r="E556" s="23">
        <v>1414842.5</v>
      </c>
      <c r="F556" s="23">
        <v>1605721.1</v>
      </c>
      <c r="G556" s="23">
        <f>2100843.4+37210.5</f>
        <v>2138053.9</v>
      </c>
      <c r="H556" s="23">
        <v>2239055.9</v>
      </c>
      <c r="I556" s="23">
        <v>2447013.2000000002</v>
      </c>
      <c r="J556" s="23">
        <v>2448527.7999999998</v>
      </c>
      <c r="K556" s="23">
        <v>2325285.0999999996</v>
      </c>
      <c r="L556" s="25">
        <v>2267079.9</v>
      </c>
      <c r="M556" s="23">
        <v>0</v>
      </c>
      <c r="N556" s="23">
        <v>0</v>
      </c>
      <c r="O556" s="23">
        <v>0</v>
      </c>
      <c r="P556" s="18" t="e">
        <f t="shared" si="610"/>
        <v>#REF!</v>
      </c>
      <c r="Q556" s="23">
        <f t="shared" si="617"/>
        <v>0</v>
      </c>
      <c r="R556" s="23">
        <f t="shared" si="618"/>
        <v>0</v>
      </c>
      <c r="S556" s="23">
        <f t="shared" si="619"/>
        <v>0</v>
      </c>
      <c r="T556" s="23">
        <f t="shared" si="620"/>
        <v>0</v>
      </c>
      <c r="U556" s="23">
        <f t="shared" si="621"/>
        <v>0</v>
      </c>
      <c r="V556" s="23">
        <f t="shared" si="622"/>
        <v>5544</v>
      </c>
      <c r="W556" s="23">
        <f t="shared" si="614"/>
        <v>245725.70000000019</v>
      </c>
      <c r="X556" s="23">
        <f t="shared" si="615"/>
        <v>175399.70000000019</v>
      </c>
      <c r="Y556" s="23">
        <f t="shared" si="616"/>
        <v>2442479.6</v>
      </c>
      <c r="Z556" s="23" t="e">
        <f>#REF!-N556</f>
        <v>#REF!</v>
      </c>
      <c r="AA556" s="23" t="e">
        <f>#REF!-O556</f>
        <v>#REF!</v>
      </c>
      <c r="AB556" s="18">
        <f>SUM(AC556:AK556)</f>
        <v>19754728.400000006</v>
      </c>
      <c r="AC556" s="23">
        <v>1414842.5</v>
      </c>
      <c r="AD556" s="23">
        <v>1605721.1</v>
      </c>
      <c r="AE556" s="23">
        <f>2100843.4+37210.5</f>
        <v>2138053.9</v>
      </c>
      <c r="AF556" s="23">
        <v>2239055.9</v>
      </c>
      <c r="AG556" s="23">
        <v>2447013.2000000002</v>
      </c>
      <c r="AH556" s="23">
        <v>2454071.7999999998</v>
      </c>
      <c r="AI556" s="23">
        <v>2571010.7999999998</v>
      </c>
      <c r="AJ556" s="25">
        <v>2442479.6</v>
      </c>
      <c r="AK556" s="141">
        <v>2442479.6</v>
      </c>
    </row>
    <row r="557" spans="1:37" s="24" customFormat="1" ht="15.75" outlineLevel="1" x14ac:dyDescent="0.25">
      <c r="A557" s="113"/>
      <c r="B557" s="54"/>
      <c r="C557" s="47" t="s">
        <v>4</v>
      </c>
      <c r="D557" s="18">
        <f t="shared" si="609"/>
        <v>0</v>
      </c>
      <c r="E557" s="23">
        <v>0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0</v>
      </c>
      <c r="L557" s="23">
        <v>0</v>
      </c>
      <c r="M557" s="23">
        <v>0</v>
      </c>
      <c r="N557" s="23">
        <v>0</v>
      </c>
      <c r="O557" s="23">
        <v>0</v>
      </c>
      <c r="P557" s="18" t="e">
        <f t="shared" si="610"/>
        <v>#REF!</v>
      </c>
      <c r="Q557" s="23">
        <f t="shared" si="617"/>
        <v>0</v>
      </c>
      <c r="R557" s="23">
        <f t="shared" si="618"/>
        <v>0</v>
      </c>
      <c r="S557" s="23">
        <f t="shared" si="619"/>
        <v>0</v>
      </c>
      <c r="T557" s="23">
        <f t="shared" si="620"/>
        <v>0</v>
      </c>
      <c r="U557" s="23">
        <f t="shared" si="621"/>
        <v>0</v>
      </c>
      <c r="V557" s="23">
        <f t="shared" si="622"/>
        <v>0</v>
      </c>
      <c r="W557" s="23">
        <f t="shared" si="614"/>
        <v>0</v>
      </c>
      <c r="X557" s="23">
        <f t="shared" si="615"/>
        <v>0</v>
      </c>
      <c r="Y557" s="23">
        <f t="shared" si="616"/>
        <v>0</v>
      </c>
      <c r="Z557" s="23" t="e">
        <f>#REF!-N557</f>
        <v>#REF!</v>
      </c>
      <c r="AA557" s="23" t="e">
        <f>#REF!-O557</f>
        <v>#REF!</v>
      </c>
      <c r="AB557" s="18">
        <f>SUM(AC557:AK557)</f>
        <v>0</v>
      </c>
      <c r="AC557" s="23">
        <v>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>
        <v>0</v>
      </c>
      <c r="AJ557" s="23">
        <v>0</v>
      </c>
      <c r="AK557" s="141">
        <v>0</v>
      </c>
    </row>
    <row r="558" spans="1:37" s="24" customFormat="1" ht="15.75" hidden="1" customHeight="1" outlineLevel="1" x14ac:dyDescent="0.25">
      <c r="A558" s="120" t="s">
        <v>139</v>
      </c>
      <c r="B558" s="54" t="s">
        <v>111</v>
      </c>
      <c r="C558" s="47" t="s">
        <v>0</v>
      </c>
      <c r="D558" s="18">
        <f t="shared" si="609"/>
        <v>275015.90000000002</v>
      </c>
      <c r="E558" s="23">
        <f>SUM(E560:E563)</f>
        <v>0</v>
      </c>
      <c r="F558" s="23">
        <f t="shared" ref="F558:O558" si="623">SUM(F560:F563)</f>
        <v>0</v>
      </c>
      <c r="G558" s="23">
        <f t="shared" si="623"/>
        <v>275015.90000000002</v>
      </c>
      <c r="H558" s="23">
        <f t="shared" si="623"/>
        <v>0</v>
      </c>
      <c r="I558" s="23">
        <f t="shared" si="623"/>
        <v>0</v>
      </c>
      <c r="J558" s="23">
        <f t="shared" si="623"/>
        <v>0</v>
      </c>
      <c r="K558" s="23">
        <f t="shared" si="623"/>
        <v>0</v>
      </c>
      <c r="L558" s="23">
        <f t="shared" si="623"/>
        <v>0</v>
      </c>
      <c r="M558" s="23">
        <f t="shared" si="623"/>
        <v>0</v>
      </c>
      <c r="N558" s="23">
        <f t="shared" si="623"/>
        <v>0</v>
      </c>
      <c r="O558" s="23">
        <f t="shared" si="623"/>
        <v>0</v>
      </c>
      <c r="P558" s="18" t="e">
        <f t="shared" si="610"/>
        <v>#REF!</v>
      </c>
      <c r="Q558" s="23">
        <f t="shared" si="617"/>
        <v>0</v>
      </c>
      <c r="R558" s="23">
        <f t="shared" si="618"/>
        <v>0</v>
      </c>
      <c r="S558" s="23">
        <f t="shared" si="619"/>
        <v>0</v>
      </c>
      <c r="T558" s="23">
        <f t="shared" si="620"/>
        <v>0</v>
      </c>
      <c r="U558" s="23">
        <f t="shared" si="621"/>
        <v>0</v>
      </c>
      <c r="V558" s="23">
        <f t="shared" si="622"/>
        <v>0</v>
      </c>
      <c r="W558" s="23">
        <f t="shared" si="614"/>
        <v>0</v>
      </c>
      <c r="X558" s="23">
        <f t="shared" si="615"/>
        <v>0</v>
      </c>
      <c r="Y558" s="23">
        <f t="shared" si="616"/>
        <v>0</v>
      </c>
      <c r="Z558" s="23" t="e">
        <f>#REF!-N558</f>
        <v>#REF!</v>
      </c>
      <c r="AA558" s="23" t="e">
        <f>#REF!-O558</f>
        <v>#REF!</v>
      </c>
      <c r="AB558" s="18">
        <f>SUM(AC558:AK558)</f>
        <v>275015.90000000002</v>
      </c>
      <c r="AC558" s="23">
        <f>SUM(AC560:AC563)</f>
        <v>0</v>
      </c>
      <c r="AD558" s="23">
        <f t="shared" ref="AD558:AI558" si="624">SUM(AD560:AD563)</f>
        <v>0</v>
      </c>
      <c r="AE558" s="23">
        <f t="shared" si="624"/>
        <v>275015.90000000002</v>
      </c>
      <c r="AF558" s="23">
        <f t="shared" si="624"/>
        <v>0</v>
      </c>
      <c r="AG558" s="23">
        <f t="shared" si="624"/>
        <v>0</v>
      </c>
      <c r="AH558" s="23">
        <f t="shared" si="624"/>
        <v>0</v>
      </c>
      <c r="AI558" s="23">
        <f t="shared" si="624"/>
        <v>0</v>
      </c>
      <c r="AJ558" s="23">
        <f t="shared" ref="AJ558:AK558" si="625">SUM(AJ560:AJ563)</f>
        <v>0</v>
      </c>
      <c r="AK558" s="141">
        <f t="shared" si="625"/>
        <v>0</v>
      </c>
    </row>
    <row r="559" spans="1:37" s="24" customFormat="1" ht="15.75" hidden="1" customHeight="1" outlineLevel="1" x14ac:dyDescent="0.25">
      <c r="A559" s="120"/>
      <c r="B559" s="54"/>
      <c r="C559" s="47" t="s">
        <v>1</v>
      </c>
      <c r="D559" s="18">
        <f t="shared" si="609"/>
        <v>0</v>
      </c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18" t="e">
        <f t="shared" si="610"/>
        <v>#REF!</v>
      </c>
      <c r="Q559" s="23"/>
      <c r="R559" s="23"/>
      <c r="S559" s="23"/>
      <c r="T559" s="23"/>
      <c r="U559" s="23"/>
      <c r="V559" s="23"/>
      <c r="W559" s="23">
        <f t="shared" si="614"/>
        <v>0</v>
      </c>
      <c r="X559" s="23">
        <f t="shared" si="615"/>
        <v>0</v>
      </c>
      <c r="Y559" s="23">
        <f t="shared" si="616"/>
        <v>0</v>
      </c>
      <c r="Z559" s="23" t="e">
        <f>#REF!-N559</f>
        <v>#REF!</v>
      </c>
      <c r="AA559" s="23" t="e">
        <f>#REF!-O559</f>
        <v>#REF!</v>
      </c>
      <c r="AB559" s="18">
        <f>SUM(AC559:AK559)</f>
        <v>0</v>
      </c>
      <c r="AC559" s="23"/>
      <c r="AD559" s="23"/>
      <c r="AE559" s="23"/>
      <c r="AF559" s="23"/>
      <c r="AG559" s="23"/>
      <c r="AH559" s="23"/>
      <c r="AI559" s="23"/>
      <c r="AJ559" s="23"/>
      <c r="AK559" s="141"/>
    </row>
    <row r="560" spans="1:37" s="24" customFormat="1" ht="15.75" hidden="1" customHeight="1" outlineLevel="1" x14ac:dyDescent="0.25">
      <c r="A560" s="120"/>
      <c r="B560" s="54"/>
      <c r="C560" s="47" t="s">
        <v>2</v>
      </c>
      <c r="D560" s="18">
        <f t="shared" si="609"/>
        <v>275015.90000000002</v>
      </c>
      <c r="E560" s="23">
        <v>0</v>
      </c>
      <c r="F560" s="23">
        <v>0</v>
      </c>
      <c r="G560" s="23">
        <f>400000-124984.1</f>
        <v>275015.90000000002</v>
      </c>
      <c r="H560" s="23">
        <v>0</v>
      </c>
      <c r="I560" s="23">
        <v>0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0</v>
      </c>
      <c r="P560" s="18" t="e">
        <f t="shared" si="610"/>
        <v>#REF!</v>
      </c>
      <c r="Q560" s="23">
        <f t="shared" si="617"/>
        <v>0</v>
      </c>
      <c r="R560" s="23">
        <f t="shared" si="618"/>
        <v>0</v>
      </c>
      <c r="S560" s="23">
        <f t="shared" si="619"/>
        <v>0</v>
      </c>
      <c r="T560" s="23">
        <f t="shared" si="620"/>
        <v>0</v>
      </c>
      <c r="U560" s="23">
        <f t="shared" si="621"/>
        <v>0</v>
      </c>
      <c r="V560" s="23">
        <f t="shared" si="622"/>
        <v>0</v>
      </c>
      <c r="W560" s="23">
        <f t="shared" si="614"/>
        <v>0</v>
      </c>
      <c r="X560" s="23">
        <f t="shared" si="615"/>
        <v>0</v>
      </c>
      <c r="Y560" s="23">
        <f t="shared" si="616"/>
        <v>0</v>
      </c>
      <c r="Z560" s="23" t="e">
        <f>#REF!-N560</f>
        <v>#REF!</v>
      </c>
      <c r="AA560" s="23" t="e">
        <f>#REF!-O560</f>
        <v>#REF!</v>
      </c>
      <c r="AB560" s="18">
        <f>SUM(AC560:AK560)</f>
        <v>275015.90000000002</v>
      </c>
      <c r="AC560" s="23">
        <v>0</v>
      </c>
      <c r="AD560" s="23">
        <v>0</v>
      </c>
      <c r="AE560" s="23">
        <f>400000-124984.1</f>
        <v>275015.90000000002</v>
      </c>
      <c r="AF560" s="23">
        <v>0</v>
      </c>
      <c r="AG560" s="23">
        <v>0</v>
      </c>
      <c r="AH560" s="23">
        <v>0</v>
      </c>
      <c r="AI560" s="23">
        <v>0</v>
      </c>
      <c r="AJ560" s="23">
        <v>0</v>
      </c>
      <c r="AK560" s="141">
        <v>0</v>
      </c>
    </row>
    <row r="561" spans="1:37" s="24" customFormat="1" ht="15.75" hidden="1" customHeight="1" outlineLevel="1" x14ac:dyDescent="0.25">
      <c r="A561" s="120"/>
      <c r="B561" s="54"/>
      <c r="C561" s="47" t="s">
        <v>3</v>
      </c>
      <c r="D561" s="18">
        <f t="shared" si="609"/>
        <v>0</v>
      </c>
      <c r="E561" s="23">
        <v>0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0</v>
      </c>
      <c r="P561" s="18" t="e">
        <f t="shared" si="610"/>
        <v>#REF!</v>
      </c>
      <c r="Q561" s="23">
        <f t="shared" si="617"/>
        <v>0</v>
      </c>
      <c r="R561" s="23">
        <f t="shared" si="618"/>
        <v>0</v>
      </c>
      <c r="S561" s="23">
        <f t="shared" si="619"/>
        <v>0</v>
      </c>
      <c r="T561" s="23">
        <f t="shared" si="620"/>
        <v>0</v>
      </c>
      <c r="U561" s="23">
        <f t="shared" si="621"/>
        <v>0</v>
      </c>
      <c r="V561" s="23">
        <f t="shared" si="622"/>
        <v>0</v>
      </c>
      <c r="W561" s="23">
        <f t="shared" si="614"/>
        <v>0</v>
      </c>
      <c r="X561" s="23">
        <f t="shared" si="615"/>
        <v>0</v>
      </c>
      <c r="Y561" s="23">
        <f t="shared" si="616"/>
        <v>0</v>
      </c>
      <c r="Z561" s="23" t="e">
        <f>#REF!-N561</f>
        <v>#REF!</v>
      </c>
      <c r="AA561" s="23" t="e">
        <f>#REF!-O561</f>
        <v>#REF!</v>
      </c>
      <c r="AB561" s="18">
        <f>SUM(AC561:AK561)</f>
        <v>0</v>
      </c>
      <c r="AC561" s="23">
        <v>0</v>
      </c>
      <c r="AD561" s="23">
        <v>0</v>
      </c>
      <c r="AE561" s="23">
        <v>0</v>
      </c>
      <c r="AF561" s="23">
        <v>0</v>
      </c>
      <c r="AG561" s="23">
        <v>0</v>
      </c>
      <c r="AH561" s="23">
        <v>0</v>
      </c>
      <c r="AI561" s="23">
        <v>0</v>
      </c>
      <c r="AJ561" s="23">
        <v>0</v>
      </c>
      <c r="AK561" s="141">
        <v>0</v>
      </c>
    </row>
    <row r="562" spans="1:37" s="24" customFormat="1" ht="15.75" hidden="1" customHeight="1" outlineLevel="1" x14ac:dyDescent="0.25">
      <c r="A562" s="120"/>
      <c r="B562" s="54"/>
      <c r="C562" s="47" t="s">
        <v>4</v>
      </c>
      <c r="D562" s="18">
        <f t="shared" si="609"/>
        <v>0</v>
      </c>
      <c r="E562" s="23">
        <v>0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3">
        <v>0</v>
      </c>
      <c r="P562" s="18" t="e">
        <f t="shared" si="610"/>
        <v>#REF!</v>
      </c>
      <c r="Q562" s="23">
        <f t="shared" si="617"/>
        <v>0</v>
      </c>
      <c r="R562" s="23">
        <f t="shared" si="618"/>
        <v>0</v>
      </c>
      <c r="S562" s="23">
        <f t="shared" si="619"/>
        <v>0</v>
      </c>
      <c r="T562" s="23">
        <f t="shared" si="620"/>
        <v>0</v>
      </c>
      <c r="U562" s="23">
        <f t="shared" si="621"/>
        <v>0</v>
      </c>
      <c r="V562" s="23">
        <f t="shared" si="622"/>
        <v>0</v>
      </c>
      <c r="W562" s="23">
        <f t="shared" si="614"/>
        <v>0</v>
      </c>
      <c r="X562" s="23">
        <f t="shared" si="615"/>
        <v>0</v>
      </c>
      <c r="Y562" s="23">
        <f t="shared" si="616"/>
        <v>0</v>
      </c>
      <c r="Z562" s="23" t="e">
        <f>#REF!-N562</f>
        <v>#REF!</v>
      </c>
      <c r="AA562" s="23" t="e">
        <f>#REF!-O562</f>
        <v>#REF!</v>
      </c>
      <c r="AB562" s="18">
        <f>SUM(AC562:AK562)</f>
        <v>0</v>
      </c>
      <c r="AC562" s="23">
        <v>0</v>
      </c>
      <c r="AD562" s="23">
        <v>0</v>
      </c>
      <c r="AE562" s="23">
        <v>0</v>
      </c>
      <c r="AF562" s="23">
        <v>0</v>
      </c>
      <c r="AG562" s="23">
        <v>0</v>
      </c>
      <c r="AH562" s="23">
        <v>0</v>
      </c>
      <c r="AI562" s="23">
        <v>0</v>
      </c>
      <c r="AJ562" s="23">
        <v>0</v>
      </c>
      <c r="AK562" s="141">
        <v>0</v>
      </c>
    </row>
    <row r="563" spans="1:37" s="24" customFormat="1" ht="15.75" hidden="1" customHeight="1" outlineLevel="1" x14ac:dyDescent="0.25">
      <c r="A563" s="120"/>
      <c r="B563" s="54"/>
      <c r="C563" s="47" t="s">
        <v>5</v>
      </c>
      <c r="D563" s="18">
        <f t="shared" si="609"/>
        <v>0</v>
      </c>
      <c r="E563" s="23">
        <v>0</v>
      </c>
      <c r="F563" s="23">
        <v>0</v>
      </c>
      <c r="G563" s="23">
        <v>0</v>
      </c>
      <c r="H563" s="23">
        <v>0</v>
      </c>
      <c r="I563" s="23">
        <v>0</v>
      </c>
      <c r="J563" s="23">
        <v>0</v>
      </c>
      <c r="K563" s="23">
        <v>0</v>
      </c>
      <c r="L563" s="23">
        <v>0</v>
      </c>
      <c r="M563" s="23">
        <v>0</v>
      </c>
      <c r="N563" s="23">
        <v>0</v>
      </c>
      <c r="O563" s="23">
        <v>0</v>
      </c>
      <c r="P563" s="18" t="e">
        <f t="shared" si="610"/>
        <v>#REF!</v>
      </c>
      <c r="Q563" s="23">
        <f t="shared" si="617"/>
        <v>0</v>
      </c>
      <c r="R563" s="23">
        <f t="shared" si="618"/>
        <v>0</v>
      </c>
      <c r="S563" s="23">
        <f t="shared" si="619"/>
        <v>0</v>
      </c>
      <c r="T563" s="23">
        <f t="shared" si="620"/>
        <v>0</v>
      </c>
      <c r="U563" s="23">
        <f t="shared" si="621"/>
        <v>0</v>
      </c>
      <c r="V563" s="23">
        <f t="shared" si="622"/>
        <v>0</v>
      </c>
      <c r="W563" s="23">
        <f t="shared" si="614"/>
        <v>0</v>
      </c>
      <c r="X563" s="23">
        <f t="shared" si="615"/>
        <v>0</v>
      </c>
      <c r="Y563" s="23">
        <f t="shared" si="616"/>
        <v>0</v>
      </c>
      <c r="Z563" s="23" t="e">
        <f>#REF!-N563</f>
        <v>#REF!</v>
      </c>
      <c r="AA563" s="23" t="e">
        <f>#REF!-O563</f>
        <v>#REF!</v>
      </c>
      <c r="AB563" s="18">
        <f>SUM(AC563:AK563)</f>
        <v>0</v>
      </c>
      <c r="AC563" s="23">
        <v>0</v>
      </c>
      <c r="AD563" s="23">
        <v>0</v>
      </c>
      <c r="AE563" s="23">
        <v>0</v>
      </c>
      <c r="AF563" s="23">
        <v>0</v>
      </c>
      <c r="AG563" s="23">
        <v>0</v>
      </c>
      <c r="AH563" s="23">
        <v>0</v>
      </c>
      <c r="AI563" s="23">
        <v>0</v>
      </c>
      <c r="AJ563" s="23">
        <v>0</v>
      </c>
      <c r="AK563" s="141">
        <v>0</v>
      </c>
    </row>
    <row r="564" spans="1:37" s="24" customFormat="1" ht="15.75" hidden="1" customHeight="1" outlineLevel="1" x14ac:dyDescent="0.25">
      <c r="A564" s="113" t="s">
        <v>40</v>
      </c>
      <c r="B564" s="54" t="s">
        <v>111</v>
      </c>
      <c r="C564" s="47" t="s">
        <v>0</v>
      </c>
      <c r="D564" s="18">
        <f t="shared" si="609"/>
        <v>143806.70000000001</v>
      </c>
      <c r="E564" s="23">
        <f t="shared" ref="E564:O564" si="626">SUM(E566:E569)</f>
        <v>28573.7</v>
      </c>
      <c r="F564" s="23">
        <f t="shared" si="626"/>
        <v>35739.5</v>
      </c>
      <c r="G564" s="23">
        <f t="shared" si="626"/>
        <v>30229.5</v>
      </c>
      <c r="H564" s="23">
        <f t="shared" si="626"/>
        <v>49264</v>
      </c>
      <c r="I564" s="23">
        <f t="shared" si="626"/>
        <v>0</v>
      </c>
      <c r="J564" s="23">
        <f t="shared" si="626"/>
        <v>0</v>
      </c>
      <c r="K564" s="23">
        <f t="shared" si="626"/>
        <v>0</v>
      </c>
      <c r="L564" s="23">
        <f t="shared" si="626"/>
        <v>0</v>
      </c>
      <c r="M564" s="23">
        <f t="shared" si="626"/>
        <v>0</v>
      </c>
      <c r="N564" s="23">
        <f t="shared" si="626"/>
        <v>0</v>
      </c>
      <c r="O564" s="23">
        <f t="shared" si="626"/>
        <v>0</v>
      </c>
      <c r="P564" s="18" t="e">
        <f t="shared" si="610"/>
        <v>#REF!</v>
      </c>
      <c r="Q564" s="23">
        <f t="shared" si="617"/>
        <v>0</v>
      </c>
      <c r="R564" s="23">
        <f t="shared" si="618"/>
        <v>0</v>
      </c>
      <c r="S564" s="23">
        <f t="shared" si="619"/>
        <v>0</v>
      </c>
      <c r="T564" s="23">
        <f t="shared" si="620"/>
        <v>0</v>
      </c>
      <c r="U564" s="23">
        <f t="shared" si="621"/>
        <v>0</v>
      </c>
      <c r="V564" s="23">
        <f t="shared" si="622"/>
        <v>0</v>
      </c>
      <c r="W564" s="23">
        <f t="shared" si="614"/>
        <v>0</v>
      </c>
      <c r="X564" s="23">
        <f t="shared" si="615"/>
        <v>0</v>
      </c>
      <c r="Y564" s="23">
        <f t="shared" si="616"/>
        <v>0</v>
      </c>
      <c r="Z564" s="23" t="e">
        <f>#REF!-N564</f>
        <v>#REF!</v>
      </c>
      <c r="AA564" s="23" t="e">
        <f>#REF!-O564</f>
        <v>#REF!</v>
      </c>
      <c r="AB564" s="18">
        <f>SUM(AC564:AK564)</f>
        <v>143806.70000000001</v>
      </c>
      <c r="AC564" s="23">
        <f t="shared" ref="AC564:AI564" si="627">SUM(AC566:AC569)</f>
        <v>28573.7</v>
      </c>
      <c r="AD564" s="23">
        <f t="shared" si="627"/>
        <v>35739.5</v>
      </c>
      <c r="AE564" s="23">
        <f t="shared" si="627"/>
        <v>30229.5</v>
      </c>
      <c r="AF564" s="23">
        <f t="shared" si="627"/>
        <v>49264</v>
      </c>
      <c r="AG564" s="23">
        <f t="shared" si="627"/>
        <v>0</v>
      </c>
      <c r="AH564" s="23">
        <f t="shared" si="627"/>
        <v>0</v>
      </c>
      <c r="AI564" s="23">
        <f t="shared" si="627"/>
        <v>0</v>
      </c>
      <c r="AJ564" s="23">
        <f t="shared" ref="AJ564:AK564" si="628">SUM(AJ566:AJ569)</f>
        <v>0</v>
      </c>
      <c r="AK564" s="141">
        <f t="shared" si="628"/>
        <v>0</v>
      </c>
    </row>
    <row r="565" spans="1:37" s="24" customFormat="1" ht="15.75" hidden="1" customHeight="1" outlineLevel="1" x14ac:dyDescent="0.25">
      <c r="A565" s="113"/>
      <c r="B565" s="54"/>
      <c r="C565" s="47" t="s">
        <v>1</v>
      </c>
      <c r="D565" s="18">
        <f t="shared" si="609"/>
        <v>0</v>
      </c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18" t="e">
        <f t="shared" si="610"/>
        <v>#REF!</v>
      </c>
      <c r="Q565" s="23"/>
      <c r="R565" s="23"/>
      <c r="S565" s="23"/>
      <c r="T565" s="23"/>
      <c r="U565" s="23"/>
      <c r="V565" s="23"/>
      <c r="W565" s="23">
        <f t="shared" si="614"/>
        <v>0</v>
      </c>
      <c r="X565" s="23">
        <f t="shared" si="615"/>
        <v>0</v>
      </c>
      <c r="Y565" s="23">
        <f t="shared" si="616"/>
        <v>0</v>
      </c>
      <c r="Z565" s="23" t="e">
        <f>#REF!-N565</f>
        <v>#REF!</v>
      </c>
      <c r="AA565" s="23" t="e">
        <f>#REF!-O565</f>
        <v>#REF!</v>
      </c>
      <c r="AB565" s="18">
        <f>SUM(AC565:AK565)</f>
        <v>0</v>
      </c>
      <c r="AC565" s="23"/>
      <c r="AD565" s="23"/>
      <c r="AE565" s="23"/>
      <c r="AF565" s="23"/>
      <c r="AG565" s="23"/>
      <c r="AH565" s="23"/>
      <c r="AI565" s="23"/>
      <c r="AJ565" s="23"/>
      <c r="AK565" s="141"/>
    </row>
    <row r="566" spans="1:37" s="24" customFormat="1" ht="15.75" hidden="1" customHeight="1" outlineLevel="1" x14ac:dyDescent="0.25">
      <c r="A566" s="113"/>
      <c r="B566" s="54"/>
      <c r="C566" s="47" t="s">
        <v>2</v>
      </c>
      <c r="D566" s="18">
        <f t="shared" si="609"/>
        <v>0</v>
      </c>
      <c r="E566" s="23">
        <v>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18" t="e">
        <f t="shared" si="610"/>
        <v>#REF!</v>
      </c>
      <c r="Q566" s="23">
        <f t="shared" si="617"/>
        <v>0</v>
      </c>
      <c r="R566" s="23">
        <f t="shared" si="618"/>
        <v>0</v>
      </c>
      <c r="S566" s="23">
        <f t="shared" si="619"/>
        <v>0</v>
      </c>
      <c r="T566" s="23">
        <f t="shared" si="620"/>
        <v>0</v>
      </c>
      <c r="U566" s="23">
        <f t="shared" si="621"/>
        <v>0</v>
      </c>
      <c r="V566" s="23">
        <f t="shared" si="622"/>
        <v>0</v>
      </c>
      <c r="W566" s="23">
        <f t="shared" si="614"/>
        <v>0</v>
      </c>
      <c r="X566" s="23">
        <f t="shared" si="615"/>
        <v>0</v>
      </c>
      <c r="Y566" s="23">
        <f t="shared" si="616"/>
        <v>0</v>
      </c>
      <c r="Z566" s="23" t="e">
        <f>#REF!-N566</f>
        <v>#REF!</v>
      </c>
      <c r="AA566" s="23" t="e">
        <f>#REF!-O566</f>
        <v>#REF!</v>
      </c>
      <c r="AB566" s="18">
        <f>SUM(AC566:AK566)</f>
        <v>0</v>
      </c>
      <c r="AC566" s="23">
        <v>0</v>
      </c>
      <c r="AD566" s="23">
        <v>0</v>
      </c>
      <c r="AE566" s="23">
        <v>0</v>
      </c>
      <c r="AF566" s="23">
        <v>0</v>
      </c>
      <c r="AG566" s="23">
        <v>0</v>
      </c>
      <c r="AH566" s="23">
        <v>0</v>
      </c>
      <c r="AI566" s="23">
        <v>0</v>
      </c>
      <c r="AJ566" s="23">
        <v>0</v>
      </c>
      <c r="AK566" s="141">
        <v>0</v>
      </c>
    </row>
    <row r="567" spans="1:37" s="24" customFormat="1" ht="15.75" hidden="1" customHeight="1" outlineLevel="1" x14ac:dyDescent="0.25">
      <c r="A567" s="113"/>
      <c r="B567" s="54"/>
      <c r="C567" s="47" t="s">
        <v>3</v>
      </c>
      <c r="D567" s="18">
        <f t="shared" si="609"/>
        <v>143806.70000000001</v>
      </c>
      <c r="E567" s="23">
        <f>37230-8656.3</f>
        <v>28573.7</v>
      </c>
      <c r="F567" s="23">
        <f>35700+39.5</f>
        <v>35739.5</v>
      </c>
      <c r="G567" s="23">
        <f>73200-42970.5</f>
        <v>30229.5</v>
      </c>
      <c r="H567" s="23">
        <v>49264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18" t="e">
        <f t="shared" si="610"/>
        <v>#REF!</v>
      </c>
      <c r="Q567" s="23">
        <f t="shared" si="617"/>
        <v>0</v>
      </c>
      <c r="R567" s="23">
        <f t="shared" si="618"/>
        <v>0</v>
      </c>
      <c r="S567" s="23">
        <f t="shared" si="619"/>
        <v>0</v>
      </c>
      <c r="T567" s="23">
        <f t="shared" si="620"/>
        <v>0</v>
      </c>
      <c r="U567" s="23">
        <f t="shared" si="621"/>
        <v>0</v>
      </c>
      <c r="V567" s="23">
        <f t="shared" si="622"/>
        <v>0</v>
      </c>
      <c r="W567" s="23">
        <f t="shared" si="614"/>
        <v>0</v>
      </c>
      <c r="X567" s="23">
        <f t="shared" si="615"/>
        <v>0</v>
      </c>
      <c r="Y567" s="23">
        <f t="shared" si="616"/>
        <v>0</v>
      </c>
      <c r="Z567" s="23" t="e">
        <f>#REF!-N567</f>
        <v>#REF!</v>
      </c>
      <c r="AA567" s="23" t="e">
        <f>#REF!-O567</f>
        <v>#REF!</v>
      </c>
      <c r="AB567" s="18">
        <f>SUM(AC567:AK567)</f>
        <v>143806.70000000001</v>
      </c>
      <c r="AC567" s="23">
        <f>37230-8656.3</f>
        <v>28573.7</v>
      </c>
      <c r="AD567" s="23">
        <f>35700+39.5</f>
        <v>35739.5</v>
      </c>
      <c r="AE567" s="23">
        <f>73200-42970.5</f>
        <v>30229.5</v>
      </c>
      <c r="AF567" s="23">
        <v>49264</v>
      </c>
      <c r="AG567" s="23">
        <v>0</v>
      </c>
      <c r="AH567" s="23">
        <v>0</v>
      </c>
      <c r="AI567" s="23">
        <v>0</v>
      </c>
      <c r="AJ567" s="23">
        <v>0</v>
      </c>
      <c r="AK567" s="141">
        <v>0</v>
      </c>
    </row>
    <row r="568" spans="1:37" s="24" customFormat="1" ht="15.75" hidden="1" customHeight="1" outlineLevel="1" x14ac:dyDescent="0.25">
      <c r="A568" s="113"/>
      <c r="B568" s="54"/>
      <c r="C568" s="47" t="s">
        <v>4</v>
      </c>
      <c r="D568" s="18">
        <f t="shared" si="609"/>
        <v>0</v>
      </c>
      <c r="E568" s="23">
        <v>0</v>
      </c>
      <c r="F568" s="23">
        <v>0</v>
      </c>
      <c r="G568" s="23">
        <v>0</v>
      </c>
      <c r="H568" s="23">
        <v>0</v>
      </c>
      <c r="I568" s="23">
        <v>0</v>
      </c>
      <c r="J568" s="23">
        <v>0</v>
      </c>
      <c r="K568" s="23">
        <v>0</v>
      </c>
      <c r="L568" s="23">
        <v>0</v>
      </c>
      <c r="M568" s="23">
        <v>0</v>
      </c>
      <c r="N568" s="23">
        <v>0</v>
      </c>
      <c r="O568" s="23">
        <v>0</v>
      </c>
      <c r="P568" s="18" t="e">
        <f t="shared" si="610"/>
        <v>#REF!</v>
      </c>
      <c r="Q568" s="23">
        <f t="shared" si="617"/>
        <v>0</v>
      </c>
      <c r="R568" s="23">
        <f t="shared" si="618"/>
        <v>0</v>
      </c>
      <c r="S568" s="23">
        <f t="shared" si="619"/>
        <v>0</v>
      </c>
      <c r="T568" s="23">
        <f t="shared" si="620"/>
        <v>0</v>
      </c>
      <c r="U568" s="23">
        <f t="shared" si="621"/>
        <v>0</v>
      </c>
      <c r="V568" s="23">
        <f t="shared" si="622"/>
        <v>0</v>
      </c>
      <c r="W568" s="23">
        <f t="shared" si="614"/>
        <v>0</v>
      </c>
      <c r="X568" s="23">
        <f t="shared" si="615"/>
        <v>0</v>
      </c>
      <c r="Y568" s="23">
        <f t="shared" si="616"/>
        <v>0</v>
      </c>
      <c r="Z568" s="23" t="e">
        <f>#REF!-N568</f>
        <v>#REF!</v>
      </c>
      <c r="AA568" s="23" t="e">
        <f>#REF!-O568</f>
        <v>#REF!</v>
      </c>
      <c r="AB568" s="18">
        <f>SUM(AC568:AK568)</f>
        <v>0</v>
      </c>
      <c r="AC568" s="23">
        <v>0</v>
      </c>
      <c r="AD568" s="23">
        <v>0</v>
      </c>
      <c r="AE568" s="23">
        <v>0</v>
      </c>
      <c r="AF568" s="23">
        <v>0</v>
      </c>
      <c r="AG568" s="23">
        <v>0</v>
      </c>
      <c r="AH568" s="23">
        <v>0</v>
      </c>
      <c r="AI568" s="23">
        <v>0</v>
      </c>
      <c r="AJ568" s="23">
        <v>0</v>
      </c>
      <c r="AK568" s="141">
        <v>0</v>
      </c>
    </row>
    <row r="569" spans="1:37" s="24" customFormat="1" ht="15.75" hidden="1" customHeight="1" outlineLevel="1" x14ac:dyDescent="0.25">
      <c r="A569" s="113"/>
      <c r="B569" s="54"/>
      <c r="C569" s="47" t="s">
        <v>5</v>
      </c>
      <c r="D569" s="18">
        <f t="shared" si="609"/>
        <v>0</v>
      </c>
      <c r="E569" s="23">
        <v>0</v>
      </c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0</v>
      </c>
      <c r="P569" s="18" t="e">
        <f t="shared" si="610"/>
        <v>#REF!</v>
      </c>
      <c r="Q569" s="23">
        <f t="shared" si="617"/>
        <v>0</v>
      </c>
      <c r="R569" s="23">
        <f t="shared" si="618"/>
        <v>0</v>
      </c>
      <c r="S569" s="23">
        <f t="shared" si="619"/>
        <v>0</v>
      </c>
      <c r="T569" s="23">
        <f t="shared" si="620"/>
        <v>0</v>
      </c>
      <c r="U569" s="23">
        <f t="shared" si="621"/>
        <v>0</v>
      </c>
      <c r="V569" s="23">
        <f t="shared" si="622"/>
        <v>0</v>
      </c>
      <c r="W569" s="23">
        <f t="shared" si="614"/>
        <v>0</v>
      </c>
      <c r="X569" s="23">
        <f t="shared" si="615"/>
        <v>0</v>
      </c>
      <c r="Y569" s="23">
        <f t="shared" si="616"/>
        <v>0</v>
      </c>
      <c r="Z569" s="23" t="e">
        <f>#REF!-N569</f>
        <v>#REF!</v>
      </c>
      <c r="AA569" s="23" t="e">
        <f>#REF!-O569</f>
        <v>#REF!</v>
      </c>
      <c r="AB569" s="18">
        <f>SUM(AC569:AK569)</f>
        <v>0</v>
      </c>
      <c r="AC569" s="23">
        <v>0</v>
      </c>
      <c r="AD569" s="23">
        <v>0</v>
      </c>
      <c r="AE569" s="23">
        <v>0</v>
      </c>
      <c r="AF569" s="23">
        <v>0</v>
      </c>
      <c r="AG569" s="23">
        <v>0</v>
      </c>
      <c r="AH569" s="23">
        <v>0</v>
      </c>
      <c r="AI569" s="23">
        <v>0</v>
      </c>
      <c r="AJ569" s="23">
        <v>0</v>
      </c>
      <c r="AK569" s="141">
        <v>0</v>
      </c>
    </row>
    <row r="570" spans="1:37" s="24" customFormat="1" ht="15.75" hidden="1" customHeight="1" outlineLevel="1" x14ac:dyDescent="0.25">
      <c r="A570" s="113" t="s">
        <v>41</v>
      </c>
      <c r="B570" s="54" t="s">
        <v>111</v>
      </c>
      <c r="C570" s="47" t="s">
        <v>0</v>
      </c>
      <c r="D570" s="18">
        <f t="shared" si="609"/>
        <v>263523.5</v>
      </c>
      <c r="E570" s="23">
        <f t="shared" ref="E570:O570" si="629">SUM(E572:E575)</f>
        <v>41582.699999999997</v>
      </c>
      <c r="F570" s="23">
        <f t="shared" si="629"/>
        <v>55206.1</v>
      </c>
      <c r="G570" s="23">
        <f t="shared" si="629"/>
        <v>73226.8</v>
      </c>
      <c r="H570" s="23">
        <f t="shared" si="629"/>
        <v>93507.9</v>
      </c>
      <c r="I570" s="23">
        <f t="shared" si="629"/>
        <v>0</v>
      </c>
      <c r="J570" s="23">
        <f t="shared" si="629"/>
        <v>0</v>
      </c>
      <c r="K570" s="23">
        <f t="shared" si="629"/>
        <v>0</v>
      </c>
      <c r="L570" s="23">
        <f t="shared" si="629"/>
        <v>0</v>
      </c>
      <c r="M570" s="23">
        <f t="shared" si="629"/>
        <v>0</v>
      </c>
      <c r="N570" s="23">
        <f t="shared" si="629"/>
        <v>0</v>
      </c>
      <c r="O570" s="23">
        <f t="shared" si="629"/>
        <v>0</v>
      </c>
      <c r="P570" s="18" t="e">
        <f t="shared" si="610"/>
        <v>#REF!</v>
      </c>
      <c r="Q570" s="23">
        <f t="shared" si="617"/>
        <v>0</v>
      </c>
      <c r="R570" s="23">
        <f t="shared" si="618"/>
        <v>0</v>
      </c>
      <c r="S570" s="23">
        <f t="shared" si="619"/>
        <v>0</v>
      </c>
      <c r="T570" s="23">
        <f t="shared" si="620"/>
        <v>0</v>
      </c>
      <c r="U570" s="23">
        <f t="shared" si="621"/>
        <v>0</v>
      </c>
      <c r="V570" s="23">
        <f t="shared" si="622"/>
        <v>0</v>
      </c>
      <c r="W570" s="23">
        <f t="shared" si="614"/>
        <v>0</v>
      </c>
      <c r="X570" s="23">
        <f t="shared" si="615"/>
        <v>0</v>
      </c>
      <c r="Y570" s="23">
        <f t="shared" si="616"/>
        <v>0</v>
      </c>
      <c r="Z570" s="23" t="e">
        <f>#REF!-N570</f>
        <v>#REF!</v>
      </c>
      <c r="AA570" s="23" t="e">
        <f>#REF!-O570</f>
        <v>#REF!</v>
      </c>
      <c r="AB570" s="18">
        <f>SUM(AC570:AK570)</f>
        <v>263523.5</v>
      </c>
      <c r="AC570" s="23">
        <f t="shared" ref="AC570:AI570" si="630">SUM(AC572:AC575)</f>
        <v>41582.699999999997</v>
      </c>
      <c r="AD570" s="23">
        <f t="shared" si="630"/>
        <v>55206.1</v>
      </c>
      <c r="AE570" s="23">
        <f t="shared" si="630"/>
        <v>73226.8</v>
      </c>
      <c r="AF570" s="23">
        <f t="shared" si="630"/>
        <v>93507.9</v>
      </c>
      <c r="AG570" s="23">
        <f t="shared" si="630"/>
        <v>0</v>
      </c>
      <c r="AH570" s="23">
        <f t="shared" si="630"/>
        <v>0</v>
      </c>
      <c r="AI570" s="23">
        <f t="shared" si="630"/>
        <v>0</v>
      </c>
      <c r="AJ570" s="23">
        <f t="shared" ref="AJ570:AK570" si="631">SUM(AJ572:AJ575)</f>
        <v>0</v>
      </c>
      <c r="AK570" s="141">
        <f t="shared" si="631"/>
        <v>0</v>
      </c>
    </row>
    <row r="571" spans="1:37" s="24" customFormat="1" ht="15.75" hidden="1" customHeight="1" outlineLevel="1" x14ac:dyDescent="0.25">
      <c r="A571" s="113"/>
      <c r="B571" s="54"/>
      <c r="C571" s="47" t="s">
        <v>1</v>
      </c>
      <c r="D571" s="18">
        <f t="shared" si="609"/>
        <v>0</v>
      </c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18" t="e">
        <f t="shared" si="610"/>
        <v>#REF!</v>
      </c>
      <c r="Q571" s="23"/>
      <c r="R571" s="23"/>
      <c r="S571" s="23"/>
      <c r="T571" s="23"/>
      <c r="U571" s="23"/>
      <c r="V571" s="23"/>
      <c r="W571" s="23">
        <f t="shared" si="614"/>
        <v>0</v>
      </c>
      <c r="X571" s="23">
        <f t="shared" si="615"/>
        <v>0</v>
      </c>
      <c r="Y571" s="23">
        <f t="shared" si="616"/>
        <v>0</v>
      </c>
      <c r="Z571" s="23" t="e">
        <f>#REF!-N571</f>
        <v>#REF!</v>
      </c>
      <c r="AA571" s="23" t="e">
        <f>#REF!-O571</f>
        <v>#REF!</v>
      </c>
      <c r="AB571" s="18">
        <f>SUM(AC571:AK571)</f>
        <v>0</v>
      </c>
      <c r="AC571" s="23"/>
      <c r="AD571" s="23"/>
      <c r="AE571" s="23"/>
      <c r="AF571" s="23"/>
      <c r="AG571" s="23"/>
      <c r="AH571" s="23"/>
      <c r="AI571" s="23"/>
      <c r="AJ571" s="23"/>
      <c r="AK571" s="141"/>
    </row>
    <row r="572" spans="1:37" s="24" customFormat="1" ht="15.75" hidden="1" customHeight="1" outlineLevel="1" x14ac:dyDescent="0.25">
      <c r="A572" s="113"/>
      <c r="B572" s="54"/>
      <c r="C572" s="47" t="s">
        <v>2</v>
      </c>
      <c r="D572" s="18">
        <f t="shared" si="609"/>
        <v>0</v>
      </c>
      <c r="E572" s="23">
        <v>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0</v>
      </c>
      <c r="P572" s="18" t="e">
        <f t="shared" si="610"/>
        <v>#REF!</v>
      </c>
      <c r="Q572" s="23">
        <f t="shared" si="617"/>
        <v>0</v>
      </c>
      <c r="R572" s="23">
        <f t="shared" si="618"/>
        <v>0</v>
      </c>
      <c r="S572" s="23">
        <f t="shared" si="619"/>
        <v>0</v>
      </c>
      <c r="T572" s="23">
        <f t="shared" si="620"/>
        <v>0</v>
      </c>
      <c r="U572" s="23">
        <f t="shared" si="621"/>
        <v>0</v>
      </c>
      <c r="V572" s="23">
        <f t="shared" si="622"/>
        <v>0</v>
      </c>
      <c r="W572" s="23">
        <f t="shared" si="614"/>
        <v>0</v>
      </c>
      <c r="X572" s="23">
        <f t="shared" si="615"/>
        <v>0</v>
      </c>
      <c r="Y572" s="23">
        <f t="shared" si="616"/>
        <v>0</v>
      </c>
      <c r="Z572" s="23" t="e">
        <f>#REF!-N572</f>
        <v>#REF!</v>
      </c>
      <c r="AA572" s="23" t="e">
        <f>#REF!-O572</f>
        <v>#REF!</v>
      </c>
      <c r="AB572" s="18">
        <f>SUM(AC572:AK572)</f>
        <v>0</v>
      </c>
      <c r="AC572" s="23">
        <v>0</v>
      </c>
      <c r="AD572" s="23">
        <v>0</v>
      </c>
      <c r="AE572" s="23">
        <v>0</v>
      </c>
      <c r="AF572" s="23">
        <v>0</v>
      </c>
      <c r="AG572" s="23">
        <v>0</v>
      </c>
      <c r="AH572" s="23">
        <v>0</v>
      </c>
      <c r="AI572" s="23">
        <v>0</v>
      </c>
      <c r="AJ572" s="23">
        <v>0</v>
      </c>
      <c r="AK572" s="141">
        <v>0</v>
      </c>
    </row>
    <row r="573" spans="1:37" s="24" customFormat="1" ht="15.75" hidden="1" customHeight="1" outlineLevel="1" x14ac:dyDescent="0.25">
      <c r="A573" s="113"/>
      <c r="B573" s="54"/>
      <c r="C573" s="47" t="s">
        <v>3</v>
      </c>
      <c r="D573" s="18">
        <f t="shared" si="609"/>
        <v>263523.5</v>
      </c>
      <c r="E573" s="23">
        <f>62355.9-20773.2</f>
        <v>41582.699999999997</v>
      </c>
      <c r="F573" s="23">
        <f>55200+6.1</f>
        <v>55206.1</v>
      </c>
      <c r="G573" s="23">
        <f>97600-24373.2</f>
        <v>73226.8</v>
      </c>
      <c r="H573" s="23">
        <v>93507.9</v>
      </c>
      <c r="I573" s="23">
        <v>0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v>0</v>
      </c>
      <c r="P573" s="18" t="e">
        <f t="shared" si="610"/>
        <v>#REF!</v>
      </c>
      <c r="Q573" s="23">
        <f t="shared" si="617"/>
        <v>0</v>
      </c>
      <c r="R573" s="23">
        <f t="shared" si="618"/>
        <v>0</v>
      </c>
      <c r="S573" s="23">
        <f t="shared" si="619"/>
        <v>0</v>
      </c>
      <c r="T573" s="23">
        <f t="shared" si="620"/>
        <v>0</v>
      </c>
      <c r="U573" s="23">
        <f t="shared" si="621"/>
        <v>0</v>
      </c>
      <c r="V573" s="23">
        <f t="shared" si="622"/>
        <v>0</v>
      </c>
      <c r="W573" s="23">
        <f t="shared" si="614"/>
        <v>0</v>
      </c>
      <c r="X573" s="23">
        <f t="shared" si="615"/>
        <v>0</v>
      </c>
      <c r="Y573" s="23">
        <f t="shared" si="616"/>
        <v>0</v>
      </c>
      <c r="Z573" s="23" t="e">
        <f>#REF!-N573</f>
        <v>#REF!</v>
      </c>
      <c r="AA573" s="23" t="e">
        <f>#REF!-O573</f>
        <v>#REF!</v>
      </c>
      <c r="AB573" s="18">
        <f>SUM(AC573:AK573)</f>
        <v>263523.5</v>
      </c>
      <c r="AC573" s="23">
        <f>62355.9-20773.2</f>
        <v>41582.699999999997</v>
      </c>
      <c r="AD573" s="23">
        <f>55200+6.1</f>
        <v>55206.1</v>
      </c>
      <c r="AE573" s="23">
        <f>97600-24373.2</f>
        <v>73226.8</v>
      </c>
      <c r="AF573" s="23">
        <v>93507.9</v>
      </c>
      <c r="AG573" s="23">
        <v>0</v>
      </c>
      <c r="AH573" s="23">
        <v>0</v>
      </c>
      <c r="AI573" s="23">
        <v>0</v>
      </c>
      <c r="AJ573" s="23">
        <v>0</v>
      </c>
      <c r="AK573" s="141">
        <v>0</v>
      </c>
    </row>
    <row r="574" spans="1:37" s="24" customFormat="1" ht="15.75" hidden="1" customHeight="1" outlineLevel="1" x14ac:dyDescent="0.25">
      <c r="A574" s="113"/>
      <c r="B574" s="54"/>
      <c r="C574" s="47" t="s">
        <v>4</v>
      </c>
      <c r="D574" s="18">
        <f t="shared" si="609"/>
        <v>0</v>
      </c>
      <c r="E574" s="23">
        <v>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18" t="e">
        <f t="shared" si="610"/>
        <v>#REF!</v>
      </c>
      <c r="Q574" s="23">
        <f t="shared" si="617"/>
        <v>0</v>
      </c>
      <c r="R574" s="23">
        <f t="shared" si="618"/>
        <v>0</v>
      </c>
      <c r="S574" s="23">
        <f t="shared" si="619"/>
        <v>0</v>
      </c>
      <c r="T574" s="23">
        <f t="shared" si="620"/>
        <v>0</v>
      </c>
      <c r="U574" s="23">
        <f t="shared" si="621"/>
        <v>0</v>
      </c>
      <c r="V574" s="23">
        <f t="shared" si="622"/>
        <v>0</v>
      </c>
      <c r="W574" s="23">
        <f t="shared" si="614"/>
        <v>0</v>
      </c>
      <c r="X574" s="23">
        <f t="shared" si="615"/>
        <v>0</v>
      </c>
      <c r="Y574" s="23">
        <f t="shared" si="616"/>
        <v>0</v>
      </c>
      <c r="Z574" s="23" t="e">
        <f>#REF!-N574</f>
        <v>#REF!</v>
      </c>
      <c r="AA574" s="23" t="e">
        <f>#REF!-O574</f>
        <v>#REF!</v>
      </c>
      <c r="AB574" s="18">
        <f>SUM(AC574:AK574)</f>
        <v>0</v>
      </c>
      <c r="AC574" s="23">
        <v>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>
        <v>0</v>
      </c>
      <c r="AJ574" s="23">
        <v>0</v>
      </c>
      <c r="AK574" s="141">
        <v>0</v>
      </c>
    </row>
    <row r="575" spans="1:37" s="24" customFormat="1" ht="15.75" hidden="1" customHeight="1" outlineLevel="1" x14ac:dyDescent="0.25">
      <c r="A575" s="113"/>
      <c r="B575" s="54"/>
      <c r="C575" s="47" t="s">
        <v>5</v>
      </c>
      <c r="D575" s="18">
        <f t="shared" si="609"/>
        <v>0</v>
      </c>
      <c r="E575" s="23">
        <v>0</v>
      </c>
      <c r="F575" s="23">
        <v>0</v>
      </c>
      <c r="G575" s="23">
        <v>0</v>
      </c>
      <c r="H575" s="23">
        <v>0</v>
      </c>
      <c r="I575" s="23">
        <v>0</v>
      </c>
      <c r="J575" s="23">
        <v>0</v>
      </c>
      <c r="K575" s="23">
        <v>0</v>
      </c>
      <c r="L575" s="23">
        <v>0</v>
      </c>
      <c r="M575" s="23">
        <v>0</v>
      </c>
      <c r="N575" s="23">
        <v>0</v>
      </c>
      <c r="O575" s="23">
        <v>0</v>
      </c>
      <c r="P575" s="18" t="e">
        <f t="shared" si="610"/>
        <v>#REF!</v>
      </c>
      <c r="Q575" s="23">
        <f t="shared" si="617"/>
        <v>0</v>
      </c>
      <c r="R575" s="23">
        <f t="shared" si="618"/>
        <v>0</v>
      </c>
      <c r="S575" s="23">
        <f t="shared" si="619"/>
        <v>0</v>
      </c>
      <c r="T575" s="23">
        <f t="shared" si="620"/>
        <v>0</v>
      </c>
      <c r="U575" s="23">
        <f t="shared" si="621"/>
        <v>0</v>
      </c>
      <c r="V575" s="23">
        <f t="shared" si="622"/>
        <v>0</v>
      </c>
      <c r="W575" s="23">
        <f t="shared" si="614"/>
        <v>0</v>
      </c>
      <c r="X575" s="23">
        <f t="shared" si="615"/>
        <v>0</v>
      </c>
      <c r="Y575" s="23">
        <f t="shared" si="616"/>
        <v>0</v>
      </c>
      <c r="Z575" s="23" t="e">
        <f>#REF!-N575</f>
        <v>#REF!</v>
      </c>
      <c r="AA575" s="23" t="e">
        <f>#REF!-O575</f>
        <v>#REF!</v>
      </c>
      <c r="AB575" s="18">
        <f>SUM(AC575:AK575)</f>
        <v>0</v>
      </c>
      <c r="AC575" s="23">
        <v>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>
        <v>0</v>
      </c>
      <c r="AJ575" s="23">
        <v>0</v>
      </c>
      <c r="AK575" s="141">
        <v>0</v>
      </c>
    </row>
    <row r="576" spans="1:37" s="24" customFormat="1" ht="15.75" customHeight="1" outlineLevel="1" x14ac:dyDescent="0.25">
      <c r="A576" s="113" t="s">
        <v>42</v>
      </c>
      <c r="B576" s="54" t="s">
        <v>111</v>
      </c>
      <c r="C576" s="47" t="s">
        <v>0</v>
      </c>
      <c r="D576" s="18">
        <f t="shared" si="609"/>
        <v>393744.1</v>
      </c>
      <c r="E576" s="23">
        <f>SUM(E578:E580)</f>
        <v>9.8000000000000007</v>
      </c>
      <c r="F576" s="23">
        <f>SUM(F578:F580)</f>
        <v>425.6</v>
      </c>
      <c r="G576" s="23">
        <f>SUM(G578:G580)</f>
        <v>9034.3000000000011</v>
      </c>
      <c r="H576" s="23">
        <f>SUM(H578:H580)</f>
        <v>27572.7</v>
      </c>
      <c r="I576" s="23">
        <f>SUM(I578:I580)</f>
        <v>29426.5</v>
      </c>
      <c r="J576" s="23">
        <f>SUM(J578:J580)</f>
        <v>122663.2</v>
      </c>
      <c r="K576" s="23">
        <f>SUM(K578:K580)</f>
        <v>133852.29999999999</v>
      </c>
      <c r="L576" s="23">
        <f>SUM(L578:L580)</f>
        <v>70759.7</v>
      </c>
      <c r="M576" s="23">
        <f>SUM(M578:M580)</f>
        <v>0</v>
      </c>
      <c r="N576" s="23">
        <f>SUM(N578:N580)</f>
        <v>0</v>
      </c>
      <c r="O576" s="23">
        <f>SUM(O578:O580)</f>
        <v>0</v>
      </c>
      <c r="P576" s="18" t="e">
        <f t="shared" si="610"/>
        <v>#REF!</v>
      </c>
      <c r="Q576" s="23">
        <f t="shared" si="617"/>
        <v>0</v>
      </c>
      <c r="R576" s="23">
        <f t="shared" si="618"/>
        <v>0</v>
      </c>
      <c r="S576" s="23">
        <f t="shared" si="619"/>
        <v>0</v>
      </c>
      <c r="T576" s="23">
        <f t="shared" si="620"/>
        <v>0</v>
      </c>
      <c r="U576" s="23">
        <f t="shared" si="621"/>
        <v>0</v>
      </c>
      <c r="V576" s="23">
        <f t="shared" si="622"/>
        <v>282.10000000000582</v>
      </c>
      <c r="W576" s="23">
        <f t="shared" si="614"/>
        <v>-19527.799999999988</v>
      </c>
      <c r="X576" s="23">
        <f t="shared" si="615"/>
        <v>44752</v>
      </c>
      <c r="Y576" s="23">
        <f t="shared" si="616"/>
        <v>95550</v>
      </c>
      <c r="Z576" s="23" t="e">
        <f>#REF!-N576</f>
        <v>#REF!</v>
      </c>
      <c r="AA576" s="23" t="e">
        <f>#REF!-O576</f>
        <v>#REF!</v>
      </c>
      <c r="AB576" s="18">
        <f>SUM(AC576:AK576)</f>
        <v>514800.4</v>
      </c>
      <c r="AC576" s="23">
        <f>SUM(AC578:AC580)</f>
        <v>9.8000000000000007</v>
      </c>
      <c r="AD576" s="23">
        <f>SUM(AD578:AD580)</f>
        <v>425.6</v>
      </c>
      <c r="AE576" s="23">
        <f>SUM(AE578:AE580)</f>
        <v>9034.3000000000011</v>
      </c>
      <c r="AF576" s="23">
        <f>SUM(AF578:AF580)</f>
        <v>27572.7</v>
      </c>
      <c r="AG576" s="23">
        <f>SUM(AG578:AG580)</f>
        <v>29426.5</v>
      </c>
      <c r="AH576" s="23">
        <f>SUM(AH578:AH580)</f>
        <v>122945.3</v>
      </c>
      <c r="AI576" s="23">
        <f>SUM(AI578:AI580)</f>
        <v>114324.5</v>
      </c>
      <c r="AJ576" s="23">
        <f>SUM(AJ578:AJ580)</f>
        <v>115511.7</v>
      </c>
      <c r="AK576" s="141">
        <f>SUM(AK578:AK580)</f>
        <v>95550</v>
      </c>
    </row>
    <row r="577" spans="1:37" s="24" customFormat="1" ht="15.75" outlineLevel="1" x14ac:dyDescent="0.25">
      <c r="A577" s="113"/>
      <c r="B577" s="54"/>
      <c r="C577" s="47" t="s">
        <v>1</v>
      </c>
      <c r="D577" s="18">
        <f t="shared" si="609"/>
        <v>0</v>
      </c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18" t="e">
        <f t="shared" si="610"/>
        <v>#REF!</v>
      </c>
      <c r="Q577" s="23"/>
      <c r="R577" s="23"/>
      <c r="S577" s="23"/>
      <c r="T577" s="23"/>
      <c r="U577" s="23"/>
      <c r="V577" s="23"/>
      <c r="W577" s="23">
        <f t="shared" si="614"/>
        <v>0</v>
      </c>
      <c r="X577" s="23">
        <f t="shared" si="615"/>
        <v>0</v>
      </c>
      <c r="Y577" s="23">
        <f t="shared" si="616"/>
        <v>0</v>
      </c>
      <c r="Z577" s="23" t="e">
        <f>#REF!-N577</f>
        <v>#REF!</v>
      </c>
      <c r="AA577" s="23" t="e">
        <f>#REF!-O577</f>
        <v>#REF!</v>
      </c>
      <c r="AB577" s="18">
        <f>SUM(AC577:AK577)</f>
        <v>0</v>
      </c>
      <c r="AC577" s="23"/>
      <c r="AD577" s="23"/>
      <c r="AE577" s="23"/>
      <c r="AF577" s="23"/>
      <c r="AG577" s="23"/>
      <c r="AH577" s="23"/>
      <c r="AI577" s="23"/>
      <c r="AJ577" s="23"/>
      <c r="AK577" s="141"/>
    </row>
    <row r="578" spans="1:37" s="24" customFormat="1" ht="15.75" outlineLevel="1" x14ac:dyDescent="0.25">
      <c r="A578" s="113"/>
      <c r="B578" s="54"/>
      <c r="C578" s="47" t="s">
        <v>2</v>
      </c>
      <c r="D578" s="18">
        <f t="shared" si="609"/>
        <v>0</v>
      </c>
      <c r="E578" s="23">
        <v>0</v>
      </c>
      <c r="F578" s="23">
        <v>0</v>
      </c>
      <c r="G578" s="23">
        <v>0</v>
      </c>
      <c r="H578" s="23">
        <v>0</v>
      </c>
      <c r="I578" s="23">
        <v>0</v>
      </c>
      <c r="J578" s="23">
        <v>0</v>
      </c>
      <c r="K578" s="23">
        <v>0</v>
      </c>
      <c r="L578" s="23">
        <v>0</v>
      </c>
      <c r="M578" s="23">
        <v>0</v>
      </c>
      <c r="N578" s="23">
        <v>0</v>
      </c>
      <c r="O578" s="23">
        <v>0</v>
      </c>
      <c r="P578" s="18" t="e">
        <f t="shared" si="610"/>
        <v>#REF!</v>
      </c>
      <c r="Q578" s="23">
        <f t="shared" si="617"/>
        <v>0</v>
      </c>
      <c r="R578" s="23">
        <f t="shared" si="618"/>
        <v>0</v>
      </c>
      <c r="S578" s="23">
        <f t="shared" si="619"/>
        <v>0</v>
      </c>
      <c r="T578" s="23">
        <f t="shared" si="620"/>
        <v>0</v>
      </c>
      <c r="U578" s="23">
        <f t="shared" si="621"/>
        <v>0</v>
      </c>
      <c r="V578" s="23">
        <f t="shared" si="622"/>
        <v>0</v>
      </c>
      <c r="W578" s="23">
        <f t="shared" si="614"/>
        <v>0</v>
      </c>
      <c r="X578" s="23">
        <f t="shared" si="615"/>
        <v>0</v>
      </c>
      <c r="Y578" s="23">
        <f t="shared" si="616"/>
        <v>0</v>
      </c>
      <c r="Z578" s="23" t="e">
        <f>#REF!-N578</f>
        <v>#REF!</v>
      </c>
      <c r="AA578" s="23" t="e">
        <f>#REF!-O578</f>
        <v>#REF!</v>
      </c>
      <c r="AB578" s="18">
        <f>SUM(AC578:AK578)</f>
        <v>0</v>
      </c>
      <c r="AC578" s="23">
        <v>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>
        <v>0</v>
      </c>
      <c r="AJ578" s="23">
        <v>0</v>
      </c>
      <c r="AK578" s="141">
        <v>0</v>
      </c>
    </row>
    <row r="579" spans="1:37" s="24" customFormat="1" ht="15.75" outlineLevel="1" x14ac:dyDescent="0.25">
      <c r="A579" s="113"/>
      <c r="B579" s="54"/>
      <c r="C579" s="47" t="s">
        <v>3</v>
      </c>
      <c r="D579" s="18">
        <f t="shared" si="609"/>
        <v>393744.1</v>
      </c>
      <c r="E579" s="23">
        <v>9.8000000000000007</v>
      </c>
      <c r="F579" s="23">
        <v>425.6</v>
      </c>
      <c r="G579" s="23">
        <f>9153.7-119.4</f>
        <v>9034.3000000000011</v>
      </c>
      <c r="H579" s="23">
        <v>27572.7</v>
      </c>
      <c r="I579" s="23">
        <v>29426.5</v>
      </c>
      <c r="J579" s="25">
        <v>122663.2</v>
      </c>
      <c r="K579" s="23">
        <v>133852.29999999999</v>
      </c>
      <c r="L579" s="26">
        <v>70759.7</v>
      </c>
      <c r="M579" s="23">
        <v>0</v>
      </c>
      <c r="N579" s="23">
        <v>0</v>
      </c>
      <c r="O579" s="23">
        <v>0</v>
      </c>
      <c r="P579" s="18" t="e">
        <f t="shared" si="610"/>
        <v>#REF!</v>
      </c>
      <c r="Q579" s="23">
        <f t="shared" si="617"/>
        <v>0</v>
      </c>
      <c r="R579" s="23">
        <f t="shared" si="618"/>
        <v>0</v>
      </c>
      <c r="S579" s="23">
        <f t="shared" si="619"/>
        <v>0</v>
      </c>
      <c r="T579" s="23">
        <f t="shared" si="620"/>
        <v>0</v>
      </c>
      <c r="U579" s="23">
        <f t="shared" si="621"/>
        <v>0</v>
      </c>
      <c r="V579" s="23">
        <f t="shared" si="622"/>
        <v>282.10000000000582</v>
      </c>
      <c r="W579" s="23">
        <f t="shared" si="614"/>
        <v>-19527.799999999988</v>
      </c>
      <c r="X579" s="23">
        <f t="shared" si="615"/>
        <v>44752</v>
      </c>
      <c r="Y579" s="23">
        <f t="shared" si="616"/>
        <v>95550</v>
      </c>
      <c r="Z579" s="23" t="e">
        <f>#REF!-N579</f>
        <v>#REF!</v>
      </c>
      <c r="AA579" s="23" t="e">
        <f>#REF!-O579</f>
        <v>#REF!</v>
      </c>
      <c r="AB579" s="18">
        <f>SUM(AC579:AK579)</f>
        <v>514800.4</v>
      </c>
      <c r="AC579" s="23">
        <v>9.8000000000000007</v>
      </c>
      <c r="AD579" s="23">
        <v>425.6</v>
      </c>
      <c r="AE579" s="23">
        <f>9153.7-119.4</f>
        <v>9034.3000000000011</v>
      </c>
      <c r="AF579" s="23">
        <v>27572.7</v>
      </c>
      <c r="AG579" s="23">
        <v>29426.5</v>
      </c>
      <c r="AH579" s="25">
        <v>122945.3</v>
      </c>
      <c r="AI579" s="23">
        <v>114324.5</v>
      </c>
      <c r="AJ579" s="26">
        <v>115511.7</v>
      </c>
      <c r="AK579" s="141">
        <v>95550</v>
      </c>
    </row>
    <row r="580" spans="1:37" s="24" customFormat="1" ht="15.75" outlineLevel="1" x14ac:dyDescent="0.25">
      <c r="A580" s="113"/>
      <c r="B580" s="54"/>
      <c r="C580" s="47" t="s">
        <v>4</v>
      </c>
      <c r="D580" s="18">
        <f t="shared" si="609"/>
        <v>0</v>
      </c>
      <c r="E580" s="23">
        <v>0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0</v>
      </c>
      <c r="L580" s="23">
        <v>0</v>
      </c>
      <c r="M580" s="23">
        <v>0</v>
      </c>
      <c r="N580" s="23">
        <v>0</v>
      </c>
      <c r="O580" s="23">
        <v>0</v>
      </c>
      <c r="P580" s="18" t="e">
        <f t="shared" si="610"/>
        <v>#REF!</v>
      </c>
      <c r="Q580" s="23">
        <f t="shared" si="617"/>
        <v>0</v>
      </c>
      <c r="R580" s="23">
        <f t="shared" si="618"/>
        <v>0</v>
      </c>
      <c r="S580" s="23">
        <f t="shared" si="619"/>
        <v>0</v>
      </c>
      <c r="T580" s="23">
        <f t="shared" si="620"/>
        <v>0</v>
      </c>
      <c r="U580" s="23">
        <f t="shared" si="621"/>
        <v>0</v>
      </c>
      <c r="V580" s="23">
        <f t="shared" si="622"/>
        <v>0</v>
      </c>
      <c r="W580" s="23">
        <f t="shared" si="614"/>
        <v>0</v>
      </c>
      <c r="X580" s="23">
        <f t="shared" si="615"/>
        <v>0</v>
      </c>
      <c r="Y580" s="23">
        <f t="shared" si="616"/>
        <v>0</v>
      </c>
      <c r="Z580" s="23" t="e">
        <f>#REF!-N580</f>
        <v>#REF!</v>
      </c>
      <c r="AA580" s="23" t="e">
        <f>#REF!-O580</f>
        <v>#REF!</v>
      </c>
      <c r="AB580" s="18">
        <f>SUM(AC580:AK580)</f>
        <v>0</v>
      </c>
      <c r="AC580" s="23">
        <v>0</v>
      </c>
      <c r="AD580" s="23">
        <v>0</v>
      </c>
      <c r="AE580" s="23">
        <v>0</v>
      </c>
      <c r="AF580" s="23">
        <v>0</v>
      </c>
      <c r="AG580" s="23">
        <v>0</v>
      </c>
      <c r="AH580" s="23">
        <v>0</v>
      </c>
      <c r="AI580" s="23">
        <v>0</v>
      </c>
      <c r="AJ580" s="23">
        <v>0</v>
      </c>
      <c r="AK580" s="141">
        <v>0</v>
      </c>
    </row>
    <row r="581" spans="1:37" s="24" customFormat="1" ht="15.75" hidden="1" customHeight="1" outlineLevel="1" x14ac:dyDescent="0.25">
      <c r="A581" s="113" t="s">
        <v>43</v>
      </c>
      <c r="B581" s="54" t="s">
        <v>111</v>
      </c>
      <c r="C581" s="47" t="s">
        <v>0</v>
      </c>
      <c r="D581" s="18">
        <f t="shared" si="609"/>
        <v>39472.800000000003</v>
      </c>
      <c r="E581" s="23">
        <f t="shared" ref="E581:O581" si="632">SUM(E583:E586)</f>
        <v>0</v>
      </c>
      <c r="F581" s="23">
        <f t="shared" si="632"/>
        <v>0</v>
      </c>
      <c r="G581" s="23">
        <f t="shared" si="632"/>
        <v>1911.9000000000005</v>
      </c>
      <c r="H581" s="23">
        <f t="shared" si="632"/>
        <v>14868.9</v>
      </c>
      <c r="I581" s="23">
        <f t="shared" si="632"/>
        <v>16662</v>
      </c>
      <c r="J581" s="23">
        <f t="shared" si="632"/>
        <v>4019.5</v>
      </c>
      <c r="K581" s="23">
        <f t="shared" si="632"/>
        <v>0</v>
      </c>
      <c r="L581" s="23">
        <f t="shared" si="632"/>
        <v>2010.5</v>
      </c>
      <c r="M581" s="23">
        <f t="shared" si="632"/>
        <v>0</v>
      </c>
      <c r="N581" s="23">
        <f t="shared" si="632"/>
        <v>0</v>
      </c>
      <c r="O581" s="23">
        <f t="shared" si="632"/>
        <v>0</v>
      </c>
      <c r="P581" s="18" t="e">
        <f t="shared" si="610"/>
        <v>#REF!</v>
      </c>
      <c r="Q581" s="23">
        <f t="shared" si="617"/>
        <v>0</v>
      </c>
      <c r="R581" s="23">
        <f t="shared" si="618"/>
        <v>0</v>
      </c>
      <c r="S581" s="23">
        <f t="shared" si="619"/>
        <v>0</v>
      </c>
      <c r="T581" s="23">
        <f t="shared" si="620"/>
        <v>0</v>
      </c>
      <c r="U581" s="23">
        <f t="shared" si="621"/>
        <v>0</v>
      </c>
      <c r="V581" s="23">
        <f t="shared" si="622"/>
        <v>0</v>
      </c>
      <c r="W581" s="23">
        <f t="shared" si="614"/>
        <v>0</v>
      </c>
      <c r="X581" s="23">
        <f t="shared" si="615"/>
        <v>-2010.5</v>
      </c>
      <c r="Y581" s="23">
        <f t="shared" si="616"/>
        <v>0</v>
      </c>
      <c r="Z581" s="23" t="e">
        <f>#REF!-N581</f>
        <v>#REF!</v>
      </c>
      <c r="AA581" s="23" t="e">
        <f>#REF!-O581</f>
        <v>#REF!</v>
      </c>
      <c r="AB581" s="18">
        <f>SUM(AC581:AK581)</f>
        <v>37462.300000000003</v>
      </c>
      <c r="AC581" s="23">
        <f t="shared" ref="AC581:AI581" si="633">SUM(AC583:AC586)</f>
        <v>0</v>
      </c>
      <c r="AD581" s="23">
        <f t="shared" si="633"/>
        <v>0</v>
      </c>
      <c r="AE581" s="23">
        <f t="shared" si="633"/>
        <v>1911.9000000000005</v>
      </c>
      <c r="AF581" s="23">
        <f t="shared" si="633"/>
        <v>14868.9</v>
      </c>
      <c r="AG581" s="23">
        <f t="shared" si="633"/>
        <v>16662</v>
      </c>
      <c r="AH581" s="23">
        <f t="shared" si="633"/>
        <v>4019.5</v>
      </c>
      <c r="AI581" s="23">
        <f t="shared" si="633"/>
        <v>0</v>
      </c>
      <c r="AJ581" s="23">
        <f t="shared" ref="AJ581:AK581" si="634">SUM(AJ583:AJ586)</f>
        <v>0</v>
      </c>
      <c r="AK581" s="141">
        <f t="shared" si="634"/>
        <v>0</v>
      </c>
    </row>
    <row r="582" spans="1:37" s="24" customFormat="1" ht="15.75" hidden="1" customHeight="1" outlineLevel="1" x14ac:dyDescent="0.25">
      <c r="A582" s="113"/>
      <c r="B582" s="54"/>
      <c r="C582" s="47" t="s">
        <v>1</v>
      </c>
      <c r="D582" s="18">
        <f t="shared" si="609"/>
        <v>0</v>
      </c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18" t="e">
        <f t="shared" si="610"/>
        <v>#REF!</v>
      </c>
      <c r="Q582" s="23"/>
      <c r="R582" s="23"/>
      <c r="S582" s="23"/>
      <c r="T582" s="23"/>
      <c r="U582" s="23"/>
      <c r="V582" s="23"/>
      <c r="W582" s="23">
        <f t="shared" si="614"/>
        <v>0</v>
      </c>
      <c r="X582" s="23">
        <f t="shared" si="615"/>
        <v>0</v>
      </c>
      <c r="Y582" s="23">
        <f t="shared" si="616"/>
        <v>0</v>
      </c>
      <c r="Z582" s="23" t="e">
        <f>#REF!-N582</f>
        <v>#REF!</v>
      </c>
      <c r="AA582" s="23" t="e">
        <f>#REF!-O582</f>
        <v>#REF!</v>
      </c>
      <c r="AB582" s="18">
        <f>SUM(AC582:AK582)</f>
        <v>0</v>
      </c>
      <c r="AC582" s="23"/>
      <c r="AD582" s="23"/>
      <c r="AE582" s="23"/>
      <c r="AF582" s="23"/>
      <c r="AG582" s="23"/>
      <c r="AH582" s="23"/>
      <c r="AI582" s="23"/>
      <c r="AJ582" s="23"/>
      <c r="AK582" s="141"/>
    </row>
    <row r="583" spans="1:37" s="24" customFormat="1" ht="15.75" hidden="1" customHeight="1" outlineLevel="1" x14ac:dyDescent="0.25">
      <c r="A583" s="113"/>
      <c r="B583" s="54"/>
      <c r="C583" s="47" t="s">
        <v>2</v>
      </c>
      <c r="D583" s="18">
        <f t="shared" si="609"/>
        <v>0</v>
      </c>
      <c r="E583" s="23">
        <v>0</v>
      </c>
      <c r="F583" s="23">
        <v>0</v>
      </c>
      <c r="G583" s="23">
        <v>0</v>
      </c>
      <c r="H583" s="23">
        <v>0</v>
      </c>
      <c r="I583" s="23">
        <v>0</v>
      </c>
      <c r="J583" s="23">
        <v>0</v>
      </c>
      <c r="K583" s="23">
        <v>0</v>
      </c>
      <c r="L583" s="23">
        <v>0</v>
      </c>
      <c r="M583" s="23">
        <v>0</v>
      </c>
      <c r="N583" s="23">
        <v>0</v>
      </c>
      <c r="O583" s="23">
        <v>0</v>
      </c>
      <c r="P583" s="18" t="e">
        <f t="shared" si="610"/>
        <v>#REF!</v>
      </c>
      <c r="Q583" s="23">
        <f t="shared" si="617"/>
        <v>0</v>
      </c>
      <c r="R583" s="23">
        <f t="shared" si="618"/>
        <v>0</v>
      </c>
      <c r="S583" s="23">
        <f t="shared" si="619"/>
        <v>0</v>
      </c>
      <c r="T583" s="23">
        <f t="shared" si="620"/>
        <v>0</v>
      </c>
      <c r="U583" s="23">
        <f t="shared" si="621"/>
        <v>0</v>
      </c>
      <c r="V583" s="23">
        <f t="shared" si="622"/>
        <v>0</v>
      </c>
      <c r="W583" s="23">
        <f t="shared" si="614"/>
        <v>0</v>
      </c>
      <c r="X583" s="23">
        <f t="shared" si="615"/>
        <v>0</v>
      </c>
      <c r="Y583" s="23">
        <f t="shared" si="616"/>
        <v>0</v>
      </c>
      <c r="Z583" s="23" t="e">
        <f>#REF!-N583</f>
        <v>#REF!</v>
      </c>
      <c r="AA583" s="23" t="e">
        <f>#REF!-O583</f>
        <v>#REF!</v>
      </c>
      <c r="AB583" s="18">
        <f>SUM(AC583:AK583)</f>
        <v>0</v>
      </c>
      <c r="AC583" s="23">
        <v>0</v>
      </c>
      <c r="AD583" s="23">
        <v>0</v>
      </c>
      <c r="AE583" s="23">
        <v>0</v>
      </c>
      <c r="AF583" s="23">
        <v>0</v>
      </c>
      <c r="AG583" s="23">
        <v>0</v>
      </c>
      <c r="AH583" s="23">
        <v>0</v>
      </c>
      <c r="AI583" s="23">
        <v>0</v>
      </c>
      <c r="AJ583" s="23">
        <v>0</v>
      </c>
      <c r="AK583" s="141">
        <v>0</v>
      </c>
    </row>
    <row r="584" spans="1:37" s="24" customFormat="1" ht="15.75" hidden="1" customHeight="1" outlineLevel="1" x14ac:dyDescent="0.25">
      <c r="A584" s="113"/>
      <c r="B584" s="54"/>
      <c r="C584" s="47" t="s">
        <v>3</v>
      </c>
      <c r="D584" s="18">
        <f t="shared" si="609"/>
        <v>39472.800000000003</v>
      </c>
      <c r="E584" s="23">
        <v>0</v>
      </c>
      <c r="F584" s="23">
        <v>0</v>
      </c>
      <c r="G584" s="23">
        <f>6914.8-5002.9</f>
        <v>1911.9000000000005</v>
      </c>
      <c r="H584" s="23">
        <v>14868.9</v>
      </c>
      <c r="I584" s="23">
        <v>16662</v>
      </c>
      <c r="J584" s="25">
        <v>4019.5</v>
      </c>
      <c r="K584" s="23">
        <v>0</v>
      </c>
      <c r="L584" s="38">
        <v>2010.5</v>
      </c>
      <c r="M584" s="23">
        <v>0</v>
      </c>
      <c r="N584" s="23">
        <v>0</v>
      </c>
      <c r="O584" s="23">
        <v>0</v>
      </c>
      <c r="P584" s="18" t="e">
        <f t="shared" si="610"/>
        <v>#REF!</v>
      </c>
      <c r="Q584" s="23">
        <f t="shared" si="617"/>
        <v>0</v>
      </c>
      <c r="R584" s="23">
        <f t="shared" si="618"/>
        <v>0</v>
      </c>
      <c r="S584" s="23">
        <f t="shared" si="619"/>
        <v>0</v>
      </c>
      <c r="T584" s="23">
        <f t="shared" si="620"/>
        <v>0</v>
      </c>
      <c r="U584" s="23">
        <f t="shared" si="621"/>
        <v>0</v>
      </c>
      <c r="V584" s="23">
        <f t="shared" si="622"/>
        <v>0</v>
      </c>
      <c r="W584" s="23">
        <f t="shared" si="614"/>
        <v>0</v>
      </c>
      <c r="X584" s="23">
        <f t="shared" si="615"/>
        <v>-2010.5</v>
      </c>
      <c r="Y584" s="23">
        <f t="shared" si="616"/>
        <v>0</v>
      </c>
      <c r="Z584" s="23" t="e">
        <f>#REF!-N584</f>
        <v>#REF!</v>
      </c>
      <c r="AA584" s="23" t="e">
        <f>#REF!-O584</f>
        <v>#REF!</v>
      </c>
      <c r="AB584" s="18">
        <f>SUM(AC584:AK584)</f>
        <v>37462.300000000003</v>
      </c>
      <c r="AC584" s="23">
        <v>0</v>
      </c>
      <c r="AD584" s="23">
        <v>0</v>
      </c>
      <c r="AE584" s="23">
        <f>6914.8-5002.9</f>
        <v>1911.9000000000005</v>
      </c>
      <c r="AF584" s="23">
        <v>14868.9</v>
      </c>
      <c r="AG584" s="23">
        <v>16662</v>
      </c>
      <c r="AH584" s="25">
        <v>4019.5</v>
      </c>
      <c r="AI584" s="23">
        <v>0</v>
      </c>
      <c r="AJ584" s="23">
        <v>0</v>
      </c>
      <c r="AK584" s="141">
        <v>0</v>
      </c>
    </row>
    <row r="585" spans="1:37" s="24" customFormat="1" ht="15.75" hidden="1" customHeight="1" outlineLevel="1" x14ac:dyDescent="0.25">
      <c r="A585" s="113"/>
      <c r="B585" s="54"/>
      <c r="C585" s="47" t="s">
        <v>4</v>
      </c>
      <c r="D585" s="18">
        <f t="shared" si="609"/>
        <v>0</v>
      </c>
      <c r="E585" s="23">
        <v>0</v>
      </c>
      <c r="F585" s="23">
        <v>0</v>
      </c>
      <c r="G585" s="23">
        <v>0</v>
      </c>
      <c r="H585" s="23">
        <v>0</v>
      </c>
      <c r="I585" s="23">
        <v>0</v>
      </c>
      <c r="J585" s="23">
        <v>0</v>
      </c>
      <c r="K585" s="23">
        <v>0</v>
      </c>
      <c r="L585" s="23">
        <v>0</v>
      </c>
      <c r="M585" s="23">
        <v>0</v>
      </c>
      <c r="N585" s="23">
        <v>0</v>
      </c>
      <c r="O585" s="23">
        <v>0</v>
      </c>
      <c r="P585" s="18" t="e">
        <f t="shared" si="610"/>
        <v>#REF!</v>
      </c>
      <c r="Q585" s="23">
        <f t="shared" si="617"/>
        <v>0</v>
      </c>
      <c r="R585" s="23">
        <f t="shared" si="618"/>
        <v>0</v>
      </c>
      <c r="S585" s="23">
        <f t="shared" si="619"/>
        <v>0</v>
      </c>
      <c r="T585" s="23">
        <f t="shared" si="620"/>
        <v>0</v>
      </c>
      <c r="U585" s="23">
        <f t="shared" si="621"/>
        <v>0</v>
      </c>
      <c r="V585" s="23">
        <f t="shared" si="622"/>
        <v>0</v>
      </c>
      <c r="W585" s="23">
        <f t="shared" si="614"/>
        <v>0</v>
      </c>
      <c r="X585" s="23">
        <f t="shared" si="615"/>
        <v>0</v>
      </c>
      <c r="Y585" s="23">
        <f t="shared" si="616"/>
        <v>0</v>
      </c>
      <c r="Z585" s="23" t="e">
        <f>#REF!-N585</f>
        <v>#REF!</v>
      </c>
      <c r="AA585" s="23" t="e">
        <f>#REF!-O585</f>
        <v>#REF!</v>
      </c>
      <c r="AB585" s="18">
        <f>SUM(AC585:AK585)</f>
        <v>0</v>
      </c>
      <c r="AC585" s="23">
        <v>0</v>
      </c>
      <c r="AD585" s="23">
        <v>0</v>
      </c>
      <c r="AE585" s="23">
        <v>0</v>
      </c>
      <c r="AF585" s="23">
        <v>0</v>
      </c>
      <c r="AG585" s="23">
        <v>0</v>
      </c>
      <c r="AH585" s="23">
        <v>0</v>
      </c>
      <c r="AI585" s="23">
        <v>0</v>
      </c>
      <c r="AJ585" s="23">
        <v>0</v>
      </c>
      <c r="AK585" s="141">
        <v>0</v>
      </c>
    </row>
    <row r="586" spans="1:37" s="24" customFormat="1" ht="15.75" hidden="1" customHeight="1" outlineLevel="1" x14ac:dyDescent="0.25">
      <c r="A586" s="113"/>
      <c r="B586" s="54"/>
      <c r="C586" s="47" t="s">
        <v>5</v>
      </c>
      <c r="D586" s="18">
        <f t="shared" si="609"/>
        <v>0</v>
      </c>
      <c r="E586" s="23">
        <v>0</v>
      </c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23">
        <v>0</v>
      </c>
      <c r="L586" s="23">
        <v>0</v>
      </c>
      <c r="M586" s="23">
        <v>0</v>
      </c>
      <c r="N586" s="23">
        <v>0</v>
      </c>
      <c r="O586" s="23">
        <v>0</v>
      </c>
      <c r="P586" s="18" t="e">
        <f t="shared" si="610"/>
        <v>#REF!</v>
      </c>
      <c r="Q586" s="23">
        <f t="shared" si="617"/>
        <v>0</v>
      </c>
      <c r="R586" s="23">
        <f t="shared" si="618"/>
        <v>0</v>
      </c>
      <c r="S586" s="23">
        <f t="shared" si="619"/>
        <v>0</v>
      </c>
      <c r="T586" s="23">
        <f t="shared" si="620"/>
        <v>0</v>
      </c>
      <c r="U586" s="23">
        <f t="shared" si="621"/>
        <v>0</v>
      </c>
      <c r="V586" s="23">
        <f t="shared" si="622"/>
        <v>0</v>
      </c>
      <c r="W586" s="23">
        <f t="shared" si="614"/>
        <v>0</v>
      </c>
      <c r="X586" s="23">
        <f t="shared" si="615"/>
        <v>0</v>
      </c>
      <c r="Y586" s="23">
        <f t="shared" si="616"/>
        <v>0</v>
      </c>
      <c r="Z586" s="23" t="e">
        <f>#REF!-N586</f>
        <v>#REF!</v>
      </c>
      <c r="AA586" s="23" t="e">
        <f>#REF!-O586</f>
        <v>#REF!</v>
      </c>
      <c r="AB586" s="18">
        <f>SUM(AC586:AK586)</f>
        <v>0</v>
      </c>
      <c r="AC586" s="23">
        <v>0</v>
      </c>
      <c r="AD586" s="23">
        <v>0</v>
      </c>
      <c r="AE586" s="23">
        <v>0</v>
      </c>
      <c r="AF586" s="23">
        <v>0</v>
      </c>
      <c r="AG586" s="23">
        <v>0</v>
      </c>
      <c r="AH586" s="23">
        <v>0</v>
      </c>
      <c r="AI586" s="23">
        <v>0</v>
      </c>
      <c r="AJ586" s="23">
        <v>0</v>
      </c>
      <c r="AK586" s="141">
        <v>0</v>
      </c>
    </row>
    <row r="587" spans="1:37" s="24" customFormat="1" ht="15.75" outlineLevel="1" x14ac:dyDescent="0.25">
      <c r="A587" s="113" t="s">
        <v>44</v>
      </c>
      <c r="B587" s="54" t="s">
        <v>111</v>
      </c>
      <c r="C587" s="47" t="s">
        <v>0</v>
      </c>
      <c r="D587" s="18">
        <f t="shared" si="609"/>
        <v>304412.7</v>
      </c>
      <c r="E587" s="23">
        <f>SUM(E589:E591)</f>
        <v>9249.7999999999993</v>
      </c>
      <c r="F587" s="23">
        <f>SUM(F589:F591)</f>
        <v>10956</v>
      </c>
      <c r="G587" s="23">
        <f>SUM(G589:G591)</f>
        <v>59782</v>
      </c>
      <c r="H587" s="23">
        <f>SUM(H589:H591)</f>
        <v>27577.599999999999</v>
      </c>
      <c r="I587" s="23">
        <f>SUM(I589:I591)</f>
        <v>26198.1</v>
      </c>
      <c r="J587" s="23">
        <f>SUM(J589:J591)</f>
        <v>56610.7</v>
      </c>
      <c r="K587" s="23">
        <f>SUM(K589:K591)</f>
        <v>94422</v>
      </c>
      <c r="L587" s="23">
        <f>SUM(L589:L591)</f>
        <v>19616.5</v>
      </c>
      <c r="M587" s="23">
        <f>SUM(M589:M591)</f>
        <v>0</v>
      </c>
      <c r="N587" s="23">
        <f>SUM(N589:N591)</f>
        <v>0</v>
      </c>
      <c r="O587" s="23">
        <f>SUM(O589:O591)</f>
        <v>0</v>
      </c>
      <c r="P587" s="18" t="e">
        <f t="shared" si="610"/>
        <v>#REF!</v>
      </c>
      <c r="Q587" s="23">
        <f t="shared" si="617"/>
        <v>0</v>
      </c>
      <c r="R587" s="23">
        <f t="shared" si="618"/>
        <v>0</v>
      </c>
      <c r="S587" s="23">
        <f t="shared" si="619"/>
        <v>0</v>
      </c>
      <c r="T587" s="23">
        <f t="shared" si="620"/>
        <v>0</v>
      </c>
      <c r="U587" s="23">
        <f t="shared" si="621"/>
        <v>0</v>
      </c>
      <c r="V587" s="23">
        <f t="shared" si="622"/>
        <v>0</v>
      </c>
      <c r="W587" s="23">
        <f t="shared" si="614"/>
        <v>-31849.300000000003</v>
      </c>
      <c r="X587" s="23">
        <f t="shared" si="615"/>
        <v>25601.5</v>
      </c>
      <c r="Y587" s="23">
        <f t="shared" si="616"/>
        <v>36499</v>
      </c>
      <c r="Z587" s="23" t="e">
        <f>#REF!-N587</f>
        <v>#REF!</v>
      </c>
      <c r="AA587" s="23" t="e">
        <f>#REF!-O587</f>
        <v>#REF!</v>
      </c>
      <c r="AB587" s="18">
        <f>SUM(AC587:AK587)</f>
        <v>334663.90000000002</v>
      </c>
      <c r="AC587" s="23">
        <f>SUM(AC589:AC591)</f>
        <v>9249.7999999999993</v>
      </c>
      <c r="AD587" s="23">
        <f>SUM(AD589:AD591)</f>
        <v>10956</v>
      </c>
      <c r="AE587" s="23">
        <f>SUM(AE589:AE591)</f>
        <v>59782</v>
      </c>
      <c r="AF587" s="23">
        <f>SUM(AF589:AF591)</f>
        <v>27577.599999999999</v>
      </c>
      <c r="AG587" s="23">
        <f>SUM(AG589:AG591)</f>
        <v>26198.1</v>
      </c>
      <c r="AH587" s="23">
        <f>SUM(AH589:AH591)</f>
        <v>56610.7</v>
      </c>
      <c r="AI587" s="23">
        <f>SUM(AI589:AI591)</f>
        <v>62572.7</v>
      </c>
      <c r="AJ587" s="23">
        <f>SUM(AJ589:AJ591)</f>
        <v>45218</v>
      </c>
      <c r="AK587" s="141">
        <f>SUM(AK589:AK591)</f>
        <v>36499</v>
      </c>
    </row>
    <row r="588" spans="1:37" s="24" customFormat="1" ht="15.75" outlineLevel="1" x14ac:dyDescent="0.25">
      <c r="A588" s="113"/>
      <c r="B588" s="54"/>
      <c r="C588" s="47" t="s">
        <v>1</v>
      </c>
      <c r="D588" s="18">
        <f t="shared" si="609"/>
        <v>0</v>
      </c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18" t="e">
        <f t="shared" si="610"/>
        <v>#REF!</v>
      </c>
      <c r="Q588" s="23"/>
      <c r="R588" s="23"/>
      <c r="S588" s="23"/>
      <c r="T588" s="23"/>
      <c r="U588" s="23"/>
      <c r="V588" s="23"/>
      <c r="W588" s="23">
        <f t="shared" si="614"/>
        <v>0</v>
      </c>
      <c r="X588" s="23">
        <f t="shared" si="615"/>
        <v>0</v>
      </c>
      <c r="Y588" s="23">
        <f t="shared" si="616"/>
        <v>0</v>
      </c>
      <c r="Z588" s="23" t="e">
        <f>#REF!-N588</f>
        <v>#REF!</v>
      </c>
      <c r="AA588" s="23" t="e">
        <f>#REF!-O588</f>
        <v>#REF!</v>
      </c>
      <c r="AB588" s="18">
        <f>SUM(AC588:AK588)</f>
        <v>0</v>
      </c>
      <c r="AC588" s="23"/>
      <c r="AD588" s="23"/>
      <c r="AE588" s="23"/>
      <c r="AF588" s="23"/>
      <c r="AG588" s="23"/>
      <c r="AH588" s="23"/>
      <c r="AI588" s="23"/>
      <c r="AJ588" s="23"/>
      <c r="AK588" s="141"/>
    </row>
    <row r="589" spans="1:37" s="24" customFormat="1" ht="15.75" outlineLevel="1" x14ac:dyDescent="0.25">
      <c r="A589" s="113"/>
      <c r="B589" s="54"/>
      <c r="C589" s="47" t="s">
        <v>2</v>
      </c>
      <c r="D589" s="18">
        <f t="shared" si="609"/>
        <v>0</v>
      </c>
      <c r="E589" s="23">
        <v>0</v>
      </c>
      <c r="F589" s="23">
        <v>0</v>
      </c>
      <c r="G589" s="23">
        <v>0</v>
      </c>
      <c r="H589" s="23">
        <v>0</v>
      </c>
      <c r="I589" s="23">
        <v>0</v>
      </c>
      <c r="J589" s="23">
        <v>0</v>
      </c>
      <c r="K589" s="23">
        <v>0</v>
      </c>
      <c r="L589" s="23">
        <v>0</v>
      </c>
      <c r="M589" s="23">
        <v>0</v>
      </c>
      <c r="N589" s="23">
        <v>0</v>
      </c>
      <c r="O589" s="23">
        <v>0</v>
      </c>
      <c r="P589" s="18" t="e">
        <f t="shared" si="610"/>
        <v>#REF!</v>
      </c>
      <c r="Q589" s="23">
        <f t="shared" si="617"/>
        <v>0</v>
      </c>
      <c r="R589" s="23">
        <f t="shared" si="618"/>
        <v>0</v>
      </c>
      <c r="S589" s="23">
        <f t="shared" si="619"/>
        <v>0</v>
      </c>
      <c r="T589" s="23">
        <f t="shared" si="620"/>
        <v>0</v>
      </c>
      <c r="U589" s="23">
        <f t="shared" si="621"/>
        <v>0</v>
      </c>
      <c r="V589" s="23">
        <f t="shared" si="622"/>
        <v>0</v>
      </c>
      <c r="W589" s="23">
        <f t="shared" si="614"/>
        <v>0</v>
      </c>
      <c r="X589" s="23">
        <f t="shared" si="615"/>
        <v>0</v>
      </c>
      <c r="Y589" s="23">
        <f t="shared" si="616"/>
        <v>0</v>
      </c>
      <c r="Z589" s="23" t="e">
        <f>#REF!-N589</f>
        <v>#REF!</v>
      </c>
      <c r="AA589" s="23" t="e">
        <f>#REF!-O589</f>
        <v>#REF!</v>
      </c>
      <c r="AB589" s="18">
        <f>SUM(AC589:AK589)</f>
        <v>0</v>
      </c>
      <c r="AC589" s="23">
        <v>0</v>
      </c>
      <c r="AD589" s="23">
        <v>0</v>
      </c>
      <c r="AE589" s="23">
        <v>0</v>
      </c>
      <c r="AF589" s="23">
        <v>0</v>
      </c>
      <c r="AG589" s="23">
        <v>0</v>
      </c>
      <c r="AH589" s="23">
        <v>0</v>
      </c>
      <c r="AI589" s="23">
        <v>0</v>
      </c>
      <c r="AJ589" s="23">
        <v>0</v>
      </c>
      <c r="AK589" s="141">
        <v>0</v>
      </c>
    </row>
    <row r="590" spans="1:37" s="24" customFormat="1" ht="15.75" outlineLevel="1" x14ac:dyDescent="0.25">
      <c r="A590" s="113"/>
      <c r="B590" s="54"/>
      <c r="C590" s="47" t="s">
        <v>3</v>
      </c>
      <c r="D590" s="18">
        <f t="shared" si="609"/>
        <v>304412.7</v>
      </c>
      <c r="E590" s="23">
        <v>9249.7999999999993</v>
      </c>
      <c r="F590" s="23">
        <v>10956</v>
      </c>
      <c r="G590" s="23">
        <f>59882.3-100.3</f>
        <v>59782</v>
      </c>
      <c r="H590" s="23">
        <v>27577.599999999999</v>
      </c>
      <c r="I590" s="23">
        <v>26198.1</v>
      </c>
      <c r="J590" s="23">
        <v>56610.7</v>
      </c>
      <c r="K590" s="23">
        <v>94422</v>
      </c>
      <c r="L590" s="23">
        <v>19616.5</v>
      </c>
      <c r="M590" s="23">
        <v>0</v>
      </c>
      <c r="N590" s="23">
        <v>0</v>
      </c>
      <c r="O590" s="23">
        <v>0</v>
      </c>
      <c r="P590" s="18" t="e">
        <f t="shared" si="610"/>
        <v>#REF!</v>
      </c>
      <c r="Q590" s="23">
        <f t="shared" si="617"/>
        <v>0</v>
      </c>
      <c r="R590" s="23">
        <f t="shared" si="618"/>
        <v>0</v>
      </c>
      <c r="S590" s="23">
        <f t="shared" si="619"/>
        <v>0</v>
      </c>
      <c r="T590" s="23">
        <f t="shared" si="620"/>
        <v>0</v>
      </c>
      <c r="U590" s="23">
        <f t="shared" si="621"/>
        <v>0</v>
      </c>
      <c r="V590" s="23">
        <f t="shared" si="622"/>
        <v>0</v>
      </c>
      <c r="W590" s="23">
        <f t="shared" si="614"/>
        <v>-31849.300000000003</v>
      </c>
      <c r="X590" s="23">
        <f t="shared" si="615"/>
        <v>25601.5</v>
      </c>
      <c r="Y590" s="23">
        <f t="shared" si="616"/>
        <v>36499</v>
      </c>
      <c r="Z590" s="23" t="e">
        <f>#REF!-N590</f>
        <v>#REF!</v>
      </c>
      <c r="AA590" s="23" t="e">
        <f>#REF!-O590</f>
        <v>#REF!</v>
      </c>
      <c r="AB590" s="18">
        <f>SUM(AC590:AK590)</f>
        <v>334663.90000000002</v>
      </c>
      <c r="AC590" s="23">
        <v>9249.7999999999993</v>
      </c>
      <c r="AD590" s="23">
        <v>10956</v>
      </c>
      <c r="AE590" s="23">
        <f>59882.3-100.3</f>
        <v>59782</v>
      </c>
      <c r="AF590" s="23">
        <v>27577.599999999999</v>
      </c>
      <c r="AG590" s="23">
        <v>26198.1</v>
      </c>
      <c r="AH590" s="23">
        <v>56610.7</v>
      </c>
      <c r="AI590" s="23">
        <v>62572.7</v>
      </c>
      <c r="AJ590" s="23">
        <v>45218</v>
      </c>
      <c r="AK590" s="141">
        <v>36499</v>
      </c>
    </row>
    <row r="591" spans="1:37" s="24" customFormat="1" ht="15.75" outlineLevel="1" x14ac:dyDescent="0.25">
      <c r="A591" s="113"/>
      <c r="B591" s="54"/>
      <c r="C591" s="47" t="s">
        <v>4</v>
      </c>
      <c r="D591" s="18">
        <f t="shared" si="609"/>
        <v>0</v>
      </c>
      <c r="E591" s="23">
        <v>0</v>
      </c>
      <c r="F591" s="23">
        <v>0</v>
      </c>
      <c r="G591" s="23">
        <v>0</v>
      </c>
      <c r="H591" s="23">
        <v>0</v>
      </c>
      <c r="I591" s="23">
        <v>0</v>
      </c>
      <c r="J591" s="23">
        <v>0</v>
      </c>
      <c r="K591" s="23">
        <v>0</v>
      </c>
      <c r="L591" s="23">
        <v>0</v>
      </c>
      <c r="M591" s="23">
        <v>0</v>
      </c>
      <c r="N591" s="23">
        <v>0</v>
      </c>
      <c r="O591" s="23">
        <v>0</v>
      </c>
      <c r="P591" s="18" t="e">
        <f t="shared" si="610"/>
        <v>#REF!</v>
      </c>
      <c r="Q591" s="23">
        <f t="shared" si="617"/>
        <v>0</v>
      </c>
      <c r="R591" s="23">
        <f t="shared" si="618"/>
        <v>0</v>
      </c>
      <c r="S591" s="23">
        <f t="shared" si="619"/>
        <v>0</v>
      </c>
      <c r="T591" s="23">
        <f t="shared" si="620"/>
        <v>0</v>
      </c>
      <c r="U591" s="23">
        <f t="shared" si="621"/>
        <v>0</v>
      </c>
      <c r="V591" s="23">
        <f t="shared" si="622"/>
        <v>0</v>
      </c>
      <c r="W591" s="23">
        <f t="shared" si="614"/>
        <v>0</v>
      </c>
      <c r="X591" s="23">
        <f t="shared" si="615"/>
        <v>0</v>
      </c>
      <c r="Y591" s="23">
        <f t="shared" si="616"/>
        <v>0</v>
      </c>
      <c r="Z591" s="23" t="e">
        <f>#REF!-N591</f>
        <v>#REF!</v>
      </c>
      <c r="AA591" s="23" t="e">
        <f>#REF!-O591</f>
        <v>#REF!</v>
      </c>
      <c r="AB591" s="18">
        <f>SUM(AC591:AK591)</f>
        <v>0</v>
      </c>
      <c r="AC591" s="23">
        <v>0</v>
      </c>
      <c r="AD591" s="23">
        <v>0</v>
      </c>
      <c r="AE591" s="23">
        <v>0</v>
      </c>
      <c r="AF591" s="23">
        <v>0</v>
      </c>
      <c r="AG591" s="23">
        <v>0</v>
      </c>
      <c r="AH591" s="23">
        <v>0</v>
      </c>
      <c r="AI591" s="23">
        <v>0</v>
      </c>
      <c r="AJ591" s="23">
        <v>0</v>
      </c>
      <c r="AK591" s="141">
        <v>0</v>
      </c>
    </row>
    <row r="592" spans="1:37" s="24" customFormat="1" ht="15.75" hidden="1" customHeight="1" outlineLevel="1" x14ac:dyDescent="0.25">
      <c r="A592" s="113" t="s">
        <v>45</v>
      </c>
      <c r="B592" s="54" t="s">
        <v>111</v>
      </c>
      <c r="C592" s="47" t="s">
        <v>0</v>
      </c>
      <c r="D592" s="18">
        <f t="shared" si="609"/>
        <v>236961.4</v>
      </c>
      <c r="E592" s="23">
        <f t="shared" ref="E592:O592" si="635">SUM(E594:E597)</f>
        <v>71945.2</v>
      </c>
      <c r="F592" s="23">
        <f t="shared" si="635"/>
        <v>54689.9</v>
      </c>
      <c r="G592" s="23">
        <f t="shared" si="635"/>
        <v>46514.899999999994</v>
      </c>
      <c r="H592" s="23">
        <f t="shared" si="635"/>
        <v>63811.4</v>
      </c>
      <c r="I592" s="23">
        <f t="shared" si="635"/>
        <v>0</v>
      </c>
      <c r="J592" s="23">
        <f t="shared" si="635"/>
        <v>0</v>
      </c>
      <c r="K592" s="23">
        <f t="shared" si="635"/>
        <v>0</v>
      </c>
      <c r="L592" s="23">
        <f t="shared" si="635"/>
        <v>0</v>
      </c>
      <c r="M592" s="23">
        <f t="shared" si="635"/>
        <v>0</v>
      </c>
      <c r="N592" s="23">
        <f t="shared" si="635"/>
        <v>0</v>
      </c>
      <c r="O592" s="23">
        <f t="shared" si="635"/>
        <v>0</v>
      </c>
      <c r="P592" s="18" t="e">
        <f t="shared" si="610"/>
        <v>#REF!</v>
      </c>
      <c r="Q592" s="23">
        <f t="shared" si="617"/>
        <v>0</v>
      </c>
      <c r="R592" s="23">
        <f t="shared" si="618"/>
        <v>0</v>
      </c>
      <c r="S592" s="23">
        <f t="shared" si="619"/>
        <v>0</v>
      </c>
      <c r="T592" s="23">
        <f t="shared" si="620"/>
        <v>0</v>
      </c>
      <c r="U592" s="23">
        <f t="shared" si="621"/>
        <v>0</v>
      </c>
      <c r="V592" s="23">
        <f t="shared" si="622"/>
        <v>0</v>
      </c>
      <c r="W592" s="23">
        <f t="shared" si="614"/>
        <v>0</v>
      </c>
      <c r="X592" s="23">
        <f t="shared" si="615"/>
        <v>0</v>
      </c>
      <c r="Y592" s="23">
        <f t="shared" si="616"/>
        <v>0</v>
      </c>
      <c r="Z592" s="23" t="e">
        <f>#REF!-N592</f>
        <v>#REF!</v>
      </c>
      <c r="AA592" s="23" t="e">
        <f>#REF!-O592</f>
        <v>#REF!</v>
      </c>
      <c r="AB592" s="18">
        <f>SUM(AC592:AK592)</f>
        <v>236961.4</v>
      </c>
      <c r="AC592" s="23">
        <f t="shared" ref="AC592:AI592" si="636">SUM(AC594:AC597)</f>
        <v>71945.2</v>
      </c>
      <c r="AD592" s="23">
        <f t="shared" si="636"/>
        <v>54689.9</v>
      </c>
      <c r="AE592" s="23">
        <f t="shared" si="636"/>
        <v>46514.899999999994</v>
      </c>
      <c r="AF592" s="23">
        <f t="shared" si="636"/>
        <v>63811.4</v>
      </c>
      <c r="AG592" s="23">
        <f t="shared" si="636"/>
        <v>0</v>
      </c>
      <c r="AH592" s="23">
        <f t="shared" si="636"/>
        <v>0</v>
      </c>
      <c r="AI592" s="23">
        <f t="shared" si="636"/>
        <v>0</v>
      </c>
      <c r="AJ592" s="23">
        <f t="shared" ref="AJ592:AK592" si="637">SUM(AJ594:AJ597)</f>
        <v>0</v>
      </c>
      <c r="AK592" s="141">
        <f t="shared" si="637"/>
        <v>0</v>
      </c>
    </row>
    <row r="593" spans="1:37" s="24" customFormat="1" ht="15.75" hidden="1" customHeight="1" outlineLevel="1" x14ac:dyDescent="0.25">
      <c r="A593" s="113"/>
      <c r="B593" s="54"/>
      <c r="C593" s="47" t="s">
        <v>1</v>
      </c>
      <c r="D593" s="18">
        <f t="shared" si="609"/>
        <v>0</v>
      </c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18" t="e">
        <f t="shared" si="610"/>
        <v>#REF!</v>
      </c>
      <c r="Q593" s="23"/>
      <c r="R593" s="23"/>
      <c r="S593" s="23"/>
      <c r="T593" s="23"/>
      <c r="U593" s="23"/>
      <c r="V593" s="23"/>
      <c r="W593" s="23">
        <f t="shared" si="614"/>
        <v>0</v>
      </c>
      <c r="X593" s="23">
        <f t="shared" si="615"/>
        <v>0</v>
      </c>
      <c r="Y593" s="23">
        <f t="shared" si="616"/>
        <v>0</v>
      </c>
      <c r="Z593" s="23" t="e">
        <f>#REF!-N593</f>
        <v>#REF!</v>
      </c>
      <c r="AA593" s="23" t="e">
        <f>#REF!-O593</f>
        <v>#REF!</v>
      </c>
      <c r="AB593" s="18">
        <f>SUM(AC593:AK593)</f>
        <v>0</v>
      </c>
      <c r="AC593" s="23"/>
      <c r="AD593" s="23"/>
      <c r="AE593" s="23"/>
      <c r="AF593" s="23"/>
      <c r="AG593" s="23"/>
      <c r="AH593" s="23"/>
      <c r="AI593" s="23"/>
      <c r="AJ593" s="23"/>
      <c r="AK593" s="141"/>
    </row>
    <row r="594" spans="1:37" s="24" customFormat="1" ht="15.75" hidden="1" customHeight="1" outlineLevel="1" x14ac:dyDescent="0.25">
      <c r="A594" s="113"/>
      <c r="B594" s="54"/>
      <c r="C594" s="47" t="s">
        <v>2</v>
      </c>
      <c r="D594" s="18">
        <f t="shared" si="609"/>
        <v>0</v>
      </c>
      <c r="E594" s="23">
        <v>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0</v>
      </c>
      <c r="P594" s="18" t="e">
        <f t="shared" si="610"/>
        <v>#REF!</v>
      </c>
      <c r="Q594" s="23">
        <f t="shared" si="617"/>
        <v>0</v>
      </c>
      <c r="R594" s="23">
        <f t="shared" si="618"/>
        <v>0</v>
      </c>
      <c r="S594" s="23">
        <f t="shared" si="619"/>
        <v>0</v>
      </c>
      <c r="T594" s="23">
        <f t="shared" si="620"/>
        <v>0</v>
      </c>
      <c r="U594" s="23">
        <f t="shared" si="621"/>
        <v>0</v>
      </c>
      <c r="V594" s="23">
        <f t="shared" si="622"/>
        <v>0</v>
      </c>
      <c r="W594" s="23">
        <f t="shared" si="614"/>
        <v>0</v>
      </c>
      <c r="X594" s="23">
        <f t="shared" si="615"/>
        <v>0</v>
      </c>
      <c r="Y594" s="23">
        <f t="shared" si="616"/>
        <v>0</v>
      </c>
      <c r="Z594" s="23" t="e">
        <f>#REF!-N594</f>
        <v>#REF!</v>
      </c>
      <c r="AA594" s="23" t="e">
        <f>#REF!-O594</f>
        <v>#REF!</v>
      </c>
      <c r="AB594" s="18">
        <f>SUM(AC594:AK594)</f>
        <v>0</v>
      </c>
      <c r="AC594" s="23">
        <v>0</v>
      </c>
      <c r="AD594" s="23">
        <v>0</v>
      </c>
      <c r="AE594" s="23">
        <v>0</v>
      </c>
      <c r="AF594" s="23">
        <v>0</v>
      </c>
      <c r="AG594" s="23">
        <v>0</v>
      </c>
      <c r="AH594" s="23">
        <v>0</v>
      </c>
      <c r="AI594" s="23">
        <v>0</v>
      </c>
      <c r="AJ594" s="23">
        <v>0</v>
      </c>
      <c r="AK594" s="141">
        <v>0</v>
      </c>
    </row>
    <row r="595" spans="1:37" s="24" customFormat="1" ht="15.75" hidden="1" customHeight="1" outlineLevel="1" x14ac:dyDescent="0.25">
      <c r="A595" s="113"/>
      <c r="B595" s="54"/>
      <c r="C595" s="47" t="s">
        <v>3</v>
      </c>
      <c r="D595" s="18">
        <f t="shared" si="609"/>
        <v>236961.4</v>
      </c>
      <c r="E595" s="23">
        <f>124100-52154.8</f>
        <v>71945.2</v>
      </c>
      <c r="F595" s="23">
        <f>54700-10.1</f>
        <v>54689.9</v>
      </c>
      <c r="G595" s="23">
        <f>146400-99885.1</f>
        <v>46514.899999999994</v>
      </c>
      <c r="H595" s="23">
        <v>63811.4</v>
      </c>
      <c r="I595" s="23">
        <v>0</v>
      </c>
      <c r="J595" s="23">
        <v>0</v>
      </c>
      <c r="K595" s="23">
        <v>0</v>
      </c>
      <c r="L595" s="23">
        <v>0</v>
      </c>
      <c r="M595" s="23">
        <v>0</v>
      </c>
      <c r="N595" s="23">
        <v>0</v>
      </c>
      <c r="O595" s="23">
        <v>0</v>
      </c>
      <c r="P595" s="18" t="e">
        <f t="shared" si="610"/>
        <v>#REF!</v>
      </c>
      <c r="Q595" s="23">
        <f t="shared" si="617"/>
        <v>0</v>
      </c>
      <c r="R595" s="23">
        <f t="shared" si="618"/>
        <v>0</v>
      </c>
      <c r="S595" s="23">
        <f t="shared" si="619"/>
        <v>0</v>
      </c>
      <c r="T595" s="23">
        <f t="shared" si="620"/>
        <v>0</v>
      </c>
      <c r="U595" s="23">
        <f t="shared" si="621"/>
        <v>0</v>
      </c>
      <c r="V595" s="23">
        <f t="shared" si="622"/>
        <v>0</v>
      </c>
      <c r="W595" s="23">
        <f t="shared" si="614"/>
        <v>0</v>
      </c>
      <c r="X595" s="23">
        <f t="shared" si="615"/>
        <v>0</v>
      </c>
      <c r="Y595" s="23">
        <f t="shared" si="616"/>
        <v>0</v>
      </c>
      <c r="Z595" s="23" t="e">
        <f>#REF!-N595</f>
        <v>#REF!</v>
      </c>
      <c r="AA595" s="23" t="e">
        <f>#REF!-O595</f>
        <v>#REF!</v>
      </c>
      <c r="AB595" s="18">
        <f>SUM(AC595:AK595)</f>
        <v>236961.4</v>
      </c>
      <c r="AC595" s="23">
        <f>124100-52154.8</f>
        <v>71945.2</v>
      </c>
      <c r="AD595" s="23">
        <f>54700-10.1</f>
        <v>54689.9</v>
      </c>
      <c r="AE595" s="23">
        <f>146400-99885.1</f>
        <v>46514.899999999994</v>
      </c>
      <c r="AF595" s="23">
        <v>63811.4</v>
      </c>
      <c r="AG595" s="23">
        <v>0</v>
      </c>
      <c r="AH595" s="23">
        <v>0</v>
      </c>
      <c r="AI595" s="23">
        <v>0</v>
      </c>
      <c r="AJ595" s="23">
        <v>0</v>
      </c>
      <c r="AK595" s="141">
        <v>0</v>
      </c>
    </row>
    <row r="596" spans="1:37" s="24" customFormat="1" ht="15.75" hidden="1" customHeight="1" outlineLevel="1" x14ac:dyDescent="0.25">
      <c r="A596" s="113"/>
      <c r="B596" s="54"/>
      <c r="C596" s="47" t="s">
        <v>4</v>
      </c>
      <c r="D596" s="18">
        <f t="shared" si="609"/>
        <v>0</v>
      </c>
      <c r="E596" s="23">
        <v>0</v>
      </c>
      <c r="F596" s="23">
        <v>0</v>
      </c>
      <c r="G596" s="23">
        <v>0</v>
      </c>
      <c r="H596" s="23">
        <v>0</v>
      </c>
      <c r="I596" s="23">
        <v>0</v>
      </c>
      <c r="J596" s="23">
        <v>0</v>
      </c>
      <c r="K596" s="23">
        <v>0</v>
      </c>
      <c r="L596" s="23">
        <v>0</v>
      </c>
      <c r="M596" s="23">
        <v>0</v>
      </c>
      <c r="N596" s="23">
        <v>0</v>
      </c>
      <c r="O596" s="23">
        <v>0</v>
      </c>
      <c r="P596" s="18" t="e">
        <f t="shared" si="610"/>
        <v>#REF!</v>
      </c>
      <c r="Q596" s="23">
        <f t="shared" si="617"/>
        <v>0</v>
      </c>
      <c r="R596" s="23">
        <f t="shared" si="618"/>
        <v>0</v>
      </c>
      <c r="S596" s="23">
        <f t="shared" si="619"/>
        <v>0</v>
      </c>
      <c r="T596" s="23">
        <f t="shared" si="620"/>
        <v>0</v>
      </c>
      <c r="U596" s="23">
        <f t="shared" si="621"/>
        <v>0</v>
      </c>
      <c r="V596" s="23">
        <f t="shared" si="622"/>
        <v>0</v>
      </c>
      <c r="W596" s="23">
        <f t="shared" si="614"/>
        <v>0</v>
      </c>
      <c r="X596" s="23">
        <f t="shared" si="615"/>
        <v>0</v>
      </c>
      <c r="Y596" s="23">
        <f t="shared" si="616"/>
        <v>0</v>
      </c>
      <c r="Z596" s="23" t="e">
        <f>#REF!-N596</f>
        <v>#REF!</v>
      </c>
      <c r="AA596" s="23" t="e">
        <f>#REF!-O596</f>
        <v>#REF!</v>
      </c>
      <c r="AB596" s="18">
        <f>SUM(AC596:AK596)</f>
        <v>0</v>
      </c>
      <c r="AC596" s="23">
        <v>0</v>
      </c>
      <c r="AD596" s="23">
        <v>0</v>
      </c>
      <c r="AE596" s="23">
        <v>0</v>
      </c>
      <c r="AF596" s="23">
        <v>0</v>
      </c>
      <c r="AG596" s="23">
        <v>0</v>
      </c>
      <c r="AH596" s="23">
        <v>0</v>
      </c>
      <c r="AI596" s="23">
        <v>0</v>
      </c>
      <c r="AJ596" s="23">
        <v>0</v>
      </c>
      <c r="AK596" s="141">
        <v>0</v>
      </c>
    </row>
    <row r="597" spans="1:37" s="24" customFormat="1" ht="15.75" hidden="1" customHeight="1" outlineLevel="1" x14ac:dyDescent="0.25">
      <c r="A597" s="113"/>
      <c r="B597" s="54"/>
      <c r="C597" s="47" t="s">
        <v>5</v>
      </c>
      <c r="D597" s="18">
        <f t="shared" si="609"/>
        <v>0</v>
      </c>
      <c r="E597" s="23">
        <v>0</v>
      </c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3">
        <v>0</v>
      </c>
      <c r="P597" s="18" t="e">
        <f t="shared" si="610"/>
        <v>#REF!</v>
      </c>
      <c r="Q597" s="23">
        <f t="shared" si="617"/>
        <v>0</v>
      </c>
      <c r="R597" s="23">
        <f t="shared" si="618"/>
        <v>0</v>
      </c>
      <c r="S597" s="23">
        <f t="shared" si="619"/>
        <v>0</v>
      </c>
      <c r="T597" s="23">
        <f t="shared" si="620"/>
        <v>0</v>
      </c>
      <c r="U597" s="23">
        <f t="shared" si="621"/>
        <v>0</v>
      </c>
      <c r="V597" s="23">
        <f t="shared" si="622"/>
        <v>0</v>
      </c>
      <c r="W597" s="23">
        <f t="shared" si="614"/>
        <v>0</v>
      </c>
      <c r="X597" s="23">
        <f t="shared" si="615"/>
        <v>0</v>
      </c>
      <c r="Y597" s="23">
        <f t="shared" si="616"/>
        <v>0</v>
      </c>
      <c r="Z597" s="23" t="e">
        <f>#REF!-N597</f>
        <v>#REF!</v>
      </c>
      <c r="AA597" s="23" t="e">
        <f>#REF!-O597</f>
        <v>#REF!</v>
      </c>
      <c r="AB597" s="18">
        <f>SUM(AC597:AK597)</f>
        <v>0</v>
      </c>
      <c r="AC597" s="23">
        <v>0</v>
      </c>
      <c r="AD597" s="23">
        <v>0</v>
      </c>
      <c r="AE597" s="23">
        <v>0</v>
      </c>
      <c r="AF597" s="23">
        <v>0</v>
      </c>
      <c r="AG597" s="23">
        <v>0</v>
      </c>
      <c r="AH597" s="23">
        <v>0</v>
      </c>
      <c r="AI597" s="23">
        <v>0</v>
      </c>
      <c r="AJ597" s="23">
        <v>0</v>
      </c>
      <c r="AK597" s="141">
        <v>0</v>
      </c>
    </row>
    <row r="598" spans="1:37" s="24" customFormat="1" ht="15.75" customHeight="1" outlineLevel="1" x14ac:dyDescent="0.25">
      <c r="A598" s="113" t="s">
        <v>46</v>
      </c>
      <c r="B598" s="54" t="s">
        <v>111</v>
      </c>
      <c r="C598" s="47" t="s">
        <v>0</v>
      </c>
      <c r="D598" s="18">
        <f t="shared" ref="D598:D603" si="638">SUM(E598:O598)</f>
        <v>78428</v>
      </c>
      <c r="E598" s="23">
        <f t="shared" ref="E598:O598" si="639">SUM(E600:E603)</f>
        <v>2292.8000000000002</v>
      </c>
      <c r="F598" s="23">
        <f t="shared" si="639"/>
        <v>6316.7</v>
      </c>
      <c r="G598" s="23">
        <f t="shared" si="639"/>
        <v>6540</v>
      </c>
      <c r="H598" s="23">
        <f t="shared" si="639"/>
        <v>9579</v>
      </c>
      <c r="I598" s="23">
        <f t="shared" si="639"/>
        <v>12036.8</v>
      </c>
      <c r="J598" s="23">
        <f t="shared" si="639"/>
        <v>10477</v>
      </c>
      <c r="K598" s="23">
        <f t="shared" si="639"/>
        <v>15785.7</v>
      </c>
      <c r="L598" s="23">
        <f t="shared" si="639"/>
        <v>15400</v>
      </c>
      <c r="M598" s="23">
        <f t="shared" si="639"/>
        <v>0</v>
      </c>
      <c r="N598" s="23">
        <f t="shared" si="639"/>
        <v>0</v>
      </c>
      <c r="O598" s="23">
        <f t="shared" si="639"/>
        <v>0</v>
      </c>
      <c r="P598" s="18" t="e">
        <f t="shared" ref="P598:P602" si="640">SUM(Q598:AA598)</f>
        <v>#REF!</v>
      </c>
      <c r="Q598" s="23">
        <f t="shared" ref="Q598" si="641">AC598-E598</f>
        <v>0</v>
      </c>
      <c r="R598" s="23">
        <f t="shared" ref="R598" si="642">AD598-F598</f>
        <v>0</v>
      </c>
      <c r="S598" s="23">
        <f t="shared" ref="S598" si="643">AE598-G598</f>
        <v>0</v>
      </c>
      <c r="T598" s="23">
        <f t="shared" ref="T598" si="644">AF598-H598</f>
        <v>0</v>
      </c>
      <c r="U598" s="23">
        <f t="shared" ref="U598" si="645">AG598-I598</f>
        <v>0</v>
      </c>
      <c r="V598" s="23">
        <f t="shared" ref="V598" si="646">AH598-J598</f>
        <v>0</v>
      </c>
      <c r="W598" s="23">
        <f t="shared" ref="W598:W603" si="647">AI598-K598</f>
        <v>0</v>
      </c>
      <c r="X598" s="23">
        <f t="shared" ref="X598:X603" si="648">AJ598-L598</f>
        <v>600</v>
      </c>
      <c r="Y598" s="23">
        <f t="shared" ref="Y598:Y603" si="649">AK598-M598</f>
        <v>16000</v>
      </c>
      <c r="Z598" s="23" t="e">
        <f>#REF!-N598</f>
        <v>#REF!</v>
      </c>
      <c r="AA598" s="23" t="e">
        <f>#REF!-O598</f>
        <v>#REF!</v>
      </c>
      <c r="AB598" s="18">
        <f>SUM(AC598:AK598)</f>
        <v>95028</v>
      </c>
      <c r="AC598" s="23">
        <f t="shared" ref="AC598:AK598" si="650">SUM(AC600:AC603)</f>
        <v>2292.8000000000002</v>
      </c>
      <c r="AD598" s="23">
        <f t="shared" si="650"/>
        <v>6316.7</v>
      </c>
      <c r="AE598" s="23">
        <f t="shared" si="650"/>
        <v>6540</v>
      </c>
      <c r="AF598" s="23">
        <f t="shared" si="650"/>
        <v>9579</v>
      </c>
      <c r="AG598" s="23">
        <f t="shared" si="650"/>
        <v>12036.8</v>
      </c>
      <c r="AH598" s="23">
        <f t="shared" si="650"/>
        <v>10477</v>
      </c>
      <c r="AI598" s="23">
        <f t="shared" si="650"/>
        <v>15785.7</v>
      </c>
      <c r="AJ598" s="23">
        <f t="shared" si="650"/>
        <v>16000</v>
      </c>
      <c r="AK598" s="141">
        <f t="shared" si="650"/>
        <v>16000</v>
      </c>
    </row>
    <row r="599" spans="1:37" s="24" customFormat="1" ht="15.75" outlineLevel="1" x14ac:dyDescent="0.25">
      <c r="A599" s="113"/>
      <c r="B599" s="54"/>
      <c r="C599" s="47" t="s">
        <v>1</v>
      </c>
      <c r="D599" s="18">
        <f t="shared" si="638"/>
        <v>0</v>
      </c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18" t="e">
        <f t="shared" si="640"/>
        <v>#REF!</v>
      </c>
      <c r="Q599" s="23"/>
      <c r="R599" s="23"/>
      <c r="S599" s="23"/>
      <c r="T599" s="23"/>
      <c r="U599" s="23"/>
      <c r="V599" s="23"/>
      <c r="W599" s="23">
        <f t="shared" si="647"/>
        <v>0</v>
      </c>
      <c r="X599" s="23">
        <f t="shared" si="648"/>
        <v>0</v>
      </c>
      <c r="Y599" s="23">
        <f t="shared" si="649"/>
        <v>0</v>
      </c>
      <c r="Z599" s="23" t="e">
        <f>#REF!-N599</f>
        <v>#REF!</v>
      </c>
      <c r="AA599" s="23" t="e">
        <f>#REF!-O599</f>
        <v>#REF!</v>
      </c>
      <c r="AB599" s="18">
        <f>SUM(AC599:AK599)</f>
        <v>0</v>
      </c>
      <c r="AC599" s="23"/>
      <c r="AD599" s="23"/>
      <c r="AE599" s="23"/>
      <c r="AF599" s="23"/>
      <c r="AG599" s="23"/>
      <c r="AH599" s="23"/>
      <c r="AI599" s="23"/>
      <c r="AJ599" s="23"/>
      <c r="AK599" s="141"/>
    </row>
    <row r="600" spans="1:37" s="24" customFormat="1" ht="15.75" outlineLevel="1" x14ac:dyDescent="0.25">
      <c r="A600" s="113"/>
      <c r="B600" s="54"/>
      <c r="C600" s="47" t="s">
        <v>2</v>
      </c>
      <c r="D600" s="18">
        <f t="shared" si="638"/>
        <v>0</v>
      </c>
      <c r="E600" s="23">
        <v>0</v>
      </c>
      <c r="F600" s="23">
        <v>0</v>
      </c>
      <c r="G600" s="23">
        <v>0</v>
      </c>
      <c r="H600" s="23">
        <v>0</v>
      </c>
      <c r="I600" s="23">
        <v>0</v>
      </c>
      <c r="J600" s="23">
        <v>0</v>
      </c>
      <c r="K600" s="23">
        <v>0</v>
      </c>
      <c r="L600" s="23">
        <v>0</v>
      </c>
      <c r="M600" s="23">
        <v>0</v>
      </c>
      <c r="N600" s="23">
        <v>0</v>
      </c>
      <c r="O600" s="23">
        <v>0</v>
      </c>
      <c r="P600" s="18" t="e">
        <f t="shared" si="640"/>
        <v>#REF!</v>
      </c>
      <c r="Q600" s="23">
        <f t="shared" ref="Q600:Q603" si="651">AC600-E600</f>
        <v>0</v>
      </c>
      <c r="R600" s="23">
        <f t="shared" ref="R600:R603" si="652">AD600-F600</f>
        <v>0</v>
      </c>
      <c r="S600" s="23">
        <f t="shared" ref="S600:S603" si="653">AE600-G600</f>
        <v>0</v>
      </c>
      <c r="T600" s="23">
        <f t="shared" ref="T600:T603" si="654">AF600-H600</f>
        <v>0</v>
      </c>
      <c r="U600" s="23">
        <f t="shared" ref="U600:U603" si="655">AG600-I600</f>
        <v>0</v>
      </c>
      <c r="V600" s="23">
        <f t="shared" ref="V600:V603" si="656">AH600-J600</f>
        <v>0</v>
      </c>
      <c r="W600" s="23">
        <f t="shared" si="647"/>
        <v>0</v>
      </c>
      <c r="X600" s="23">
        <f t="shared" si="648"/>
        <v>0</v>
      </c>
      <c r="Y600" s="23">
        <f t="shared" si="649"/>
        <v>0</v>
      </c>
      <c r="Z600" s="23" t="e">
        <f>#REF!-N600</f>
        <v>#REF!</v>
      </c>
      <c r="AA600" s="23" t="e">
        <f>#REF!-O600</f>
        <v>#REF!</v>
      </c>
      <c r="AB600" s="18">
        <f>SUM(AC600:AK600)</f>
        <v>0</v>
      </c>
      <c r="AC600" s="23">
        <v>0</v>
      </c>
      <c r="AD600" s="23">
        <v>0</v>
      </c>
      <c r="AE600" s="23">
        <v>0</v>
      </c>
      <c r="AF600" s="23">
        <v>0</v>
      </c>
      <c r="AG600" s="23">
        <v>0</v>
      </c>
      <c r="AH600" s="23">
        <v>0</v>
      </c>
      <c r="AI600" s="23">
        <v>0</v>
      </c>
      <c r="AJ600" s="23">
        <v>0</v>
      </c>
      <c r="AK600" s="141">
        <v>0</v>
      </c>
    </row>
    <row r="601" spans="1:37" s="24" customFormat="1" ht="15.75" outlineLevel="1" x14ac:dyDescent="0.25">
      <c r="A601" s="113"/>
      <c r="B601" s="54"/>
      <c r="C601" s="47" t="s">
        <v>3</v>
      </c>
      <c r="D601" s="18">
        <f t="shared" si="638"/>
        <v>78428</v>
      </c>
      <c r="E601" s="23">
        <v>2292.8000000000002</v>
      </c>
      <c r="F601" s="23">
        <v>6316.7</v>
      </c>
      <c r="G601" s="23">
        <v>6540</v>
      </c>
      <c r="H601" s="23">
        <v>9579</v>
      </c>
      <c r="I601" s="23">
        <v>12036.8</v>
      </c>
      <c r="J601" s="23">
        <v>10477</v>
      </c>
      <c r="K601" s="23">
        <v>15785.7</v>
      </c>
      <c r="L601" s="23">
        <v>15400</v>
      </c>
      <c r="M601" s="23">
        <v>0</v>
      </c>
      <c r="N601" s="23">
        <v>0</v>
      </c>
      <c r="O601" s="23">
        <v>0</v>
      </c>
      <c r="P601" s="18" t="e">
        <f t="shared" si="640"/>
        <v>#REF!</v>
      </c>
      <c r="Q601" s="23">
        <f t="shared" si="651"/>
        <v>0</v>
      </c>
      <c r="R601" s="23">
        <f t="shared" si="652"/>
        <v>0</v>
      </c>
      <c r="S601" s="23">
        <f t="shared" si="653"/>
        <v>0</v>
      </c>
      <c r="T601" s="23">
        <f t="shared" si="654"/>
        <v>0</v>
      </c>
      <c r="U601" s="23">
        <f t="shared" si="655"/>
        <v>0</v>
      </c>
      <c r="V601" s="23">
        <f t="shared" si="656"/>
        <v>0</v>
      </c>
      <c r="W601" s="23">
        <f t="shared" si="647"/>
        <v>0</v>
      </c>
      <c r="X601" s="23">
        <f t="shared" si="648"/>
        <v>600</v>
      </c>
      <c r="Y601" s="23">
        <f t="shared" si="649"/>
        <v>16000</v>
      </c>
      <c r="Z601" s="23" t="e">
        <f>#REF!-N601</f>
        <v>#REF!</v>
      </c>
      <c r="AA601" s="23" t="e">
        <f>#REF!-O601</f>
        <v>#REF!</v>
      </c>
      <c r="AB601" s="18">
        <f>SUM(AC601:AK601)</f>
        <v>95028</v>
      </c>
      <c r="AC601" s="23">
        <v>2292.8000000000002</v>
      </c>
      <c r="AD601" s="23">
        <v>6316.7</v>
      </c>
      <c r="AE601" s="23">
        <v>6540</v>
      </c>
      <c r="AF601" s="23">
        <v>9579</v>
      </c>
      <c r="AG601" s="23">
        <v>12036.8</v>
      </c>
      <c r="AH601" s="23">
        <v>10477</v>
      </c>
      <c r="AI601" s="23">
        <v>15785.7</v>
      </c>
      <c r="AJ601" s="23">
        <v>16000</v>
      </c>
      <c r="AK601" s="141">
        <v>16000</v>
      </c>
    </row>
    <row r="602" spans="1:37" s="24" customFormat="1" ht="15.75" outlineLevel="1" x14ac:dyDescent="0.25">
      <c r="A602" s="113"/>
      <c r="B602" s="54"/>
      <c r="C602" s="47" t="s">
        <v>4</v>
      </c>
      <c r="D602" s="18">
        <f t="shared" si="638"/>
        <v>0</v>
      </c>
      <c r="E602" s="23">
        <v>0</v>
      </c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3">
        <v>0</v>
      </c>
      <c r="P602" s="18" t="e">
        <f t="shared" si="640"/>
        <v>#REF!</v>
      </c>
      <c r="Q602" s="23">
        <f t="shared" si="651"/>
        <v>0</v>
      </c>
      <c r="R602" s="23">
        <f t="shared" si="652"/>
        <v>0</v>
      </c>
      <c r="S602" s="23">
        <f t="shared" si="653"/>
        <v>0</v>
      </c>
      <c r="T602" s="23">
        <f t="shared" si="654"/>
        <v>0</v>
      </c>
      <c r="U602" s="23">
        <f t="shared" si="655"/>
        <v>0</v>
      </c>
      <c r="V602" s="23">
        <f t="shared" si="656"/>
        <v>0</v>
      </c>
      <c r="W602" s="23">
        <f t="shared" si="647"/>
        <v>0</v>
      </c>
      <c r="X602" s="23">
        <f t="shared" si="648"/>
        <v>0</v>
      </c>
      <c r="Y602" s="23">
        <f t="shared" si="649"/>
        <v>0</v>
      </c>
      <c r="Z602" s="23" t="e">
        <f>#REF!-N602</f>
        <v>#REF!</v>
      </c>
      <c r="AA602" s="23" t="e">
        <f>#REF!-O602</f>
        <v>#REF!</v>
      </c>
      <c r="AB602" s="18">
        <f>SUM(AC602:AK602)</f>
        <v>0</v>
      </c>
      <c r="AC602" s="23">
        <v>0</v>
      </c>
      <c r="AD602" s="23">
        <v>0</v>
      </c>
      <c r="AE602" s="23">
        <v>0</v>
      </c>
      <c r="AF602" s="23">
        <v>0</v>
      </c>
      <c r="AG602" s="23">
        <v>0</v>
      </c>
      <c r="AH602" s="23">
        <v>0</v>
      </c>
      <c r="AI602" s="23">
        <v>0</v>
      </c>
      <c r="AJ602" s="23">
        <v>0</v>
      </c>
      <c r="AK602" s="141">
        <v>0</v>
      </c>
    </row>
    <row r="603" spans="1:37" s="24" customFormat="1" ht="15.75" outlineLevel="1" x14ac:dyDescent="0.25">
      <c r="A603" s="113"/>
      <c r="B603" s="54"/>
      <c r="C603" s="47" t="s">
        <v>5</v>
      </c>
      <c r="D603" s="18">
        <f t="shared" si="638"/>
        <v>0</v>
      </c>
      <c r="E603" s="23">
        <v>0</v>
      </c>
      <c r="F603" s="23">
        <v>0</v>
      </c>
      <c r="G603" s="23">
        <v>0</v>
      </c>
      <c r="H603" s="23">
        <v>0</v>
      </c>
      <c r="I603" s="23">
        <v>0</v>
      </c>
      <c r="J603" s="23">
        <v>0</v>
      </c>
      <c r="K603" s="23">
        <v>0</v>
      </c>
      <c r="L603" s="23">
        <v>0</v>
      </c>
      <c r="M603" s="23">
        <v>0</v>
      </c>
      <c r="N603" s="23">
        <v>0</v>
      </c>
      <c r="O603" s="23">
        <v>0</v>
      </c>
      <c r="P603" s="18" t="e">
        <f t="shared" ref="P603" si="657">SUM(Q603:AA603)</f>
        <v>#REF!</v>
      </c>
      <c r="Q603" s="23">
        <f t="shared" si="651"/>
        <v>0</v>
      </c>
      <c r="R603" s="23">
        <f t="shared" si="652"/>
        <v>0</v>
      </c>
      <c r="S603" s="23">
        <f t="shared" si="653"/>
        <v>0</v>
      </c>
      <c r="T603" s="23">
        <f t="shared" si="654"/>
        <v>0</v>
      </c>
      <c r="U603" s="23">
        <f t="shared" si="655"/>
        <v>0</v>
      </c>
      <c r="V603" s="23">
        <f t="shared" si="656"/>
        <v>0</v>
      </c>
      <c r="W603" s="23">
        <f t="shared" si="647"/>
        <v>0</v>
      </c>
      <c r="X603" s="23">
        <f t="shared" si="648"/>
        <v>0</v>
      </c>
      <c r="Y603" s="23">
        <f t="shared" si="649"/>
        <v>0</v>
      </c>
      <c r="Z603" s="23" t="e">
        <f>#REF!-N603</f>
        <v>#REF!</v>
      </c>
      <c r="AA603" s="23" t="e">
        <f>#REF!-O603</f>
        <v>#REF!</v>
      </c>
      <c r="AB603" s="18">
        <f>SUM(AC603:AK603)</f>
        <v>0</v>
      </c>
      <c r="AC603" s="23">
        <v>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>
        <v>0</v>
      </c>
      <c r="AJ603" s="23">
        <v>0</v>
      </c>
      <c r="AK603" s="141">
        <v>0</v>
      </c>
    </row>
    <row r="604" spans="1:37" s="24" customFormat="1" ht="15.75" customHeight="1" outlineLevel="1" x14ac:dyDescent="0.25">
      <c r="A604" s="113" t="s">
        <v>214</v>
      </c>
      <c r="B604" s="54" t="s">
        <v>111</v>
      </c>
      <c r="C604" s="47" t="s">
        <v>0</v>
      </c>
      <c r="D604" s="18">
        <f t="shared" si="609"/>
        <v>62415</v>
      </c>
      <c r="E604" s="23">
        <f>SUM(E606:E608)</f>
        <v>0</v>
      </c>
      <c r="F604" s="23">
        <f>SUM(F606:F608)</f>
        <v>0</v>
      </c>
      <c r="G604" s="23">
        <f>SUM(G606:G608)</f>
        <v>0</v>
      </c>
      <c r="H604" s="23">
        <f>SUM(H606:H608)</f>
        <v>0</v>
      </c>
      <c r="I604" s="23">
        <f>SUM(I606:I608)</f>
        <v>0</v>
      </c>
      <c r="J604" s="23">
        <f>SUM(J606:J608)</f>
        <v>0</v>
      </c>
      <c r="K604" s="23">
        <f>SUM(K606:K608)</f>
        <v>32175</v>
      </c>
      <c r="L604" s="23">
        <f>SUM(L606:L608)</f>
        <v>30240</v>
      </c>
      <c r="M604" s="23">
        <f>SUM(M606:M608)</f>
        <v>0</v>
      </c>
      <c r="N604" s="23">
        <f>SUM(N606:N608)</f>
        <v>0</v>
      </c>
      <c r="O604" s="23">
        <f>SUM(O606:O608)</f>
        <v>0</v>
      </c>
      <c r="P604" s="18" t="e">
        <f t="shared" si="610"/>
        <v>#REF!</v>
      </c>
      <c r="Q604" s="23">
        <f t="shared" si="617"/>
        <v>0</v>
      </c>
      <c r="R604" s="23">
        <f t="shared" si="618"/>
        <v>0</v>
      </c>
      <c r="S604" s="23">
        <f t="shared" si="619"/>
        <v>0</v>
      </c>
      <c r="T604" s="23">
        <f t="shared" si="620"/>
        <v>0</v>
      </c>
      <c r="U604" s="23">
        <f t="shared" si="621"/>
        <v>0</v>
      </c>
      <c r="V604" s="23">
        <f t="shared" si="622"/>
        <v>0</v>
      </c>
      <c r="W604" s="23">
        <f t="shared" si="614"/>
        <v>-12175</v>
      </c>
      <c r="X604" s="23">
        <f t="shared" si="615"/>
        <v>-15340</v>
      </c>
      <c r="Y604" s="23">
        <f t="shared" si="616"/>
        <v>0</v>
      </c>
      <c r="Z604" s="23" t="e">
        <f>#REF!-N604</f>
        <v>#REF!</v>
      </c>
      <c r="AA604" s="23" t="e">
        <f>#REF!-O604</f>
        <v>#REF!</v>
      </c>
      <c r="AB604" s="18">
        <f>SUM(AC604:AK604)</f>
        <v>34900</v>
      </c>
      <c r="AC604" s="23">
        <f>SUM(AC606:AC608)</f>
        <v>0</v>
      </c>
      <c r="AD604" s="23">
        <f>SUM(AD606:AD608)</f>
        <v>0</v>
      </c>
      <c r="AE604" s="23">
        <f>SUM(AE606:AE608)</f>
        <v>0</v>
      </c>
      <c r="AF604" s="23">
        <f>SUM(AF606:AF608)</f>
        <v>0</v>
      </c>
      <c r="AG604" s="23">
        <f>SUM(AG606:AG608)</f>
        <v>0</v>
      </c>
      <c r="AH604" s="23">
        <f>SUM(AH606:AH608)</f>
        <v>0</v>
      </c>
      <c r="AI604" s="23">
        <f>SUM(AI606:AI608)</f>
        <v>20000</v>
      </c>
      <c r="AJ604" s="23">
        <f>SUM(AJ606:AJ608)</f>
        <v>14900</v>
      </c>
      <c r="AK604" s="141">
        <f>SUM(AK606:AK608)</f>
        <v>0</v>
      </c>
    </row>
    <row r="605" spans="1:37" s="24" customFormat="1" ht="15.75" outlineLevel="1" x14ac:dyDescent="0.25">
      <c r="A605" s="113"/>
      <c r="B605" s="54"/>
      <c r="C605" s="47" t="s">
        <v>1</v>
      </c>
      <c r="D605" s="18">
        <f t="shared" si="609"/>
        <v>0</v>
      </c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18" t="e">
        <f t="shared" si="610"/>
        <v>#REF!</v>
      </c>
      <c r="Q605" s="23"/>
      <c r="R605" s="23"/>
      <c r="S605" s="23"/>
      <c r="T605" s="23"/>
      <c r="U605" s="23"/>
      <c r="V605" s="23"/>
      <c r="W605" s="23">
        <f t="shared" si="614"/>
        <v>0</v>
      </c>
      <c r="X605" s="23">
        <f t="shared" si="615"/>
        <v>0</v>
      </c>
      <c r="Y605" s="23">
        <f t="shared" si="616"/>
        <v>0</v>
      </c>
      <c r="Z605" s="23" t="e">
        <f>#REF!-N605</f>
        <v>#REF!</v>
      </c>
      <c r="AA605" s="23" t="e">
        <f>#REF!-O605</f>
        <v>#REF!</v>
      </c>
      <c r="AB605" s="18">
        <f>SUM(AC605:AK605)</f>
        <v>0</v>
      </c>
      <c r="AC605" s="23"/>
      <c r="AD605" s="23"/>
      <c r="AE605" s="23"/>
      <c r="AF605" s="23"/>
      <c r="AG605" s="23"/>
      <c r="AH605" s="23"/>
      <c r="AI605" s="23"/>
      <c r="AJ605" s="23"/>
      <c r="AK605" s="141"/>
    </row>
    <row r="606" spans="1:37" s="24" customFormat="1" ht="15.75" outlineLevel="1" x14ac:dyDescent="0.25">
      <c r="A606" s="113"/>
      <c r="B606" s="54"/>
      <c r="C606" s="47" t="s">
        <v>2</v>
      </c>
      <c r="D606" s="18">
        <f t="shared" si="609"/>
        <v>0</v>
      </c>
      <c r="E606" s="23">
        <v>0</v>
      </c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18" t="e">
        <f t="shared" si="610"/>
        <v>#REF!</v>
      </c>
      <c r="Q606" s="23">
        <f t="shared" si="617"/>
        <v>0</v>
      </c>
      <c r="R606" s="23">
        <f t="shared" si="618"/>
        <v>0</v>
      </c>
      <c r="S606" s="23">
        <f t="shared" si="619"/>
        <v>0</v>
      </c>
      <c r="T606" s="23">
        <f t="shared" si="620"/>
        <v>0</v>
      </c>
      <c r="U606" s="23">
        <f t="shared" si="621"/>
        <v>0</v>
      </c>
      <c r="V606" s="23">
        <f t="shared" si="622"/>
        <v>0</v>
      </c>
      <c r="W606" s="23">
        <f t="shared" si="614"/>
        <v>0</v>
      </c>
      <c r="X606" s="23">
        <f t="shared" si="615"/>
        <v>0</v>
      </c>
      <c r="Y606" s="23">
        <f t="shared" si="616"/>
        <v>0</v>
      </c>
      <c r="Z606" s="23" t="e">
        <f>#REF!-N606</f>
        <v>#REF!</v>
      </c>
      <c r="AA606" s="23" t="e">
        <f>#REF!-O606</f>
        <v>#REF!</v>
      </c>
      <c r="AB606" s="18">
        <f>SUM(AC606:AK606)</f>
        <v>0</v>
      </c>
      <c r="AC606" s="23">
        <v>0</v>
      </c>
      <c r="AD606" s="23">
        <v>0</v>
      </c>
      <c r="AE606" s="23">
        <v>0</v>
      </c>
      <c r="AF606" s="23">
        <v>0</v>
      </c>
      <c r="AG606" s="23">
        <v>0</v>
      </c>
      <c r="AH606" s="23">
        <v>0</v>
      </c>
      <c r="AI606" s="23">
        <v>0</v>
      </c>
      <c r="AJ606" s="23">
        <v>0</v>
      </c>
      <c r="AK606" s="141">
        <v>0</v>
      </c>
    </row>
    <row r="607" spans="1:37" s="24" customFormat="1" ht="15.75" outlineLevel="1" x14ac:dyDescent="0.25">
      <c r="A607" s="113"/>
      <c r="B607" s="54"/>
      <c r="C607" s="47" t="s">
        <v>3</v>
      </c>
      <c r="D607" s="18">
        <f t="shared" si="609"/>
        <v>62415</v>
      </c>
      <c r="E607" s="23">
        <v>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32175</v>
      </c>
      <c r="L607" s="23">
        <v>30240</v>
      </c>
      <c r="M607" s="23">
        <v>0</v>
      </c>
      <c r="N607" s="23">
        <v>0</v>
      </c>
      <c r="O607" s="23">
        <v>0</v>
      </c>
      <c r="P607" s="18" t="e">
        <f t="shared" si="610"/>
        <v>#REF!</v>
      </c>
      <c r="Q607" s="23">
        <f t="shared" si="617"/>
        <v>0</v>
      </c>
      <c r="R607" s="23">
        <f t="shared" si="618"/>
        <v>0</v>
      </c>
      <c r="S607" s="23">
        <f t="shared" si="619"/>
        <v>0</v>
      </c>
      <c r="T607" s="23">
        <f t="shared" si="620"/>
        <v>0</v>
      </c>
      <c r="U607" s="23">
        <f t="shared" si="621"/>
        <v>0</v>
      </c>
      <c r="V607" s="23">
        <f t="shared" si="622"/>
        <v>0</v>
      </c>
      <c r="W607" s="23">
        <f t="shared" si="614"/>
        <v>-12175</v>
      </c>
      <c r="X607" s="23">
        <f t="shared" si="615"/>
        <v>-15340</v>
      </c>
      <c r="Y607" s="23">
        <f t="shared" si="616"/>
        <v>0</v>
      </c>
      <c r="Z607" s="23" t="e">
        <f>#REF!-N607</f>
        <v>#REF!</v>
      </c>
      <c r="AA607" s="23" t="e">
        <f>#REF!-O607</f>
        <v>#REF!</v>
      </c>
      <c r="AB607" s="18">
        <f>SUM(AC607:AK607)</f>
        <v>34900</v>
      </c>
      <c r="AC607" s="23">
        <v>0</v>
      </c>
      <c r="AD607" s="23">
        <v>0</v>
      </c>
      <c r="AE607" s="23">
        <v>0</v>
      </c>
      <c r="AF607" s="23">
        <v>0</v>
      </c>
      <c r="AG607" s="23">
        <v>0</v>
      </c>
      <c r="AH607" s="23">
        <v>0</v>
      </c>
      <c r="AI607" s="23">
        <v>20000</v>
      </c>
      <c r="AJ607" s="23">
        <v>14900</v>
      </c>
      <c r="AK607" s="141">
        <v>0</v>
      </c>
    </row>
    <row r="608" spans="1:37" s="24" customFormat="1" ht="15.75" outlineLevel="1" x14ac:dyDescent="0.25">
      <c r="A608" s="113"/>
      <c r="B608" s="54"/>
      <c r="C608" s="47" t="s">
        <v>4</v>
      </c>
      <c r="D608" s="18">
        <f t="shared" si="609"/>
        <v>0</v>
      </c>
      <c r="E608" s="23">
        <v>0</v>
      </c>
      <c r="F608" s="23">
        <v>0</v>
      </c>
      <c r="G608" s="23">
        <v>0</v>
      </c>
      <c r="H608" s="23">
        <v>0</v>
      </c>
      <c r="I608" s="23">
        <v>0</v>
      </c>
      <c r="J608" s="23">
        <v>0</v>
      </c>
      <c r="K608" s="23">
        <v>0</v>
      </c>
      <c r="L608" s="23">
        <v>0</v>
      </c>
      <c r="M608" s="23">
        <v>0</v>
      </c>
      <c r="N608" s="23">
        <v>0</v>
      </c>
      <c r="O608" s="23">
        <v>0</v>
      </c>
      <c r="P608" s="18" t="e">
        <f t="shared" si="610"/>
        <v>#REF!</v>
      </c>
      <c r="Q608" s="23">
        <f t="shared" si="617"/>
        <v>0</v>
      </c>
      <c r="R608" s="23">
        <f t="shared" si="618"/>
        <v>0</v>
      </c>
      <c r="S608" s="23">
        <f t="shared" si="619"/>
        <v>0</v>
      </c>
      <c r="T608" s="23">
        <f t="shared" si="620"/>
        <v>0</v>
      </c>
      <c r="U608" s="23">
        <f t="shared" si="621"/>
        <v>0</v>
      </c>
      <c r="V608" s="23">
        <f t="shared" si="622"/>
        <v>0</v>
      </c>
      <c r="W608" s="23">
        <f t="shared" si="614"/>
        <v>0</v>
      </c>
      <c r="X608" s="23">
        <f t="shared" si="615"/>
        <v>0</v>
      </c>
      <c r="Y608" s="23">
        <f t="shared" si="616"/>
        <v>0</v>
      </c>
      <c r="Z608" s="23" t="e">
        <f>#REF!-N608</f>
        <v>#REF!</v>
      </c>
      <c r="AA608" s="23" t="e">
        <f>#REF!-O608</f>
        <v>#REF!</v>
      </c>
      <c r="AB608" s="18">
        <f>SUM(AC608:AK608)</f>
        <v>0</v>
      </c>
      <c r="AC608" s="23">
        <v>0</v>
      </c>
      <c r="AD608" s="23">
        <v>0</v>
      </c>
      <c r="AE608" s="23">
        <v>0</v>
      </c>
      <c r="AF608" s="23">
        <v>0</v>
      </c>
      <c r="AG608" s="23">
        <v>0</v>
      </c>
      <c r="AH608" s="23">
        <v>0</v>
      </c>
      <c r="AI608" s="23">
        <v>0</v>
      </c>
      <c r="AJ608" s="23">
        <v>0</v>
      </c>
      <c r="AK608" s="141">
        <v>0</v>
      </c>
    </row>
    <row r="609" spans="1:37" s="24" customFormat="1" ht="15.75" outlineLevel="1" x14ac:dyDescent="0.25">
      <c r="A609" s="108" t="s">
        <v>73</v>
      </c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109"/>
    </row>
    <row r="610" spans="1:37" s="24" customFormat="1" ht="15.75" hidden="1" customHeight="1" outlineLevel="1" x14ac:dyDescent="0.25">
      <c r="A610" s="113" t="s">
        <v>88</v>
      </c>
      <c r="B610" s="54" t="s">
        <v>94</v>
      </c>
      <c r="C610" s="47" t="s">
        <v>0</v>
      </c>
      <c r="D610" s="18">
        <f t="shared" si="609"/>
        <v>3904</v>
      </c>
      <c r="E610" s="23">
        <f t="shared" ref="E610:O610" si="658">SUM(E612:E615)</f>
        <v>2000</v>
      </c>
      <c r="F610" s="23">
        <f t="shared" si="658"/>
        <v>1904</v>
      </c>
      <c r="G610" s="23">
        <f t="shared" si="658"/>
        <v>0</v>
      </c>
      <c r="H610" s="23">
        <f t="shared" si="658"/>
        <v>0</v>
      </c>
      <c r="I610" s="23">
        <f t="shared" si="658"/>
        <v>0</v>
      </c>
      <c r="J610" s="23">
        <f t="shared" si="658"/>
        <v>0</v>
      </c>
      <c r="K610" s="23">
        <f t="shared" si="658"/>
        <v>0</v>
      </c>
      <c r="L610" s="23">
        <f t="shared" si="658"/>
        <v>0</v>
      </c>
      <c r="M610" s="23">
        <f t="shared" si="658"/>
        <v>0</v>
      </c>
      <c r="N610" s="23">
        <f t="shared" si="658"/>
        <v>0</v>
      </c>
      <c r="O610" s="23">
        <f t="shared" si="658"/>
        <v>0</v>
      </c>
      <c r="P610" s="18" t="e">
        <f t="shared" ref="P610:P625" si="659">SUM(Q610:AA610)</f>
        <v>#REF!</v>
      </c>
      <c r="Q610" s="23">
        <f t="shared" ref="Q610:W610" si="660">AC610-E610</f>
        <v>0</v>
      </c>
      <c r="R610" s="23">
        <f t="shared" si="660"/>
        <v>0</v>
      </c>
      <c r="S610" s="23">
        <f t="shared" si="660"/>
        <v>0</v>
      </c>
      <c r="T610" s="23">
        <f t="shared" si="660"/>
        <v>0</v>
      </c>
      <c r="U610" s="23">
        <f t="shared" si="660"/>
        <v>0</v>
      </c>
      <c r="V610" s="23">
        <f t="shared" si="660"/>
        <v>0</v>
      </c>
      <c r="W610" s="23">
        <f t="shared" si="660"/>
        <v>0</v>
      </c>
      <c r="X610" s="23">
        <f t="shared" ref="X610" si="661">AJ610-L610</f>
        <v>0</v>
      </c>
      <c r="Y610" s="23">
        <f t="shared" ref="Y610" si="662">AK610-M610</f>
        <v>0</v>
      </c>
      <c r="Z610" s="23" t="e">
        <f>#REF!-N610</f>
        <v>#REF!</v>
      </c>
      <c r="AA610" s="23" t="e">
        <f>#REF!-O610</f>
        <v>#REF!</v>
      </c>
      <c r="AB610" s="18">
        <f>SUM(AC610:AK610)</f>
        <v>3904</v>
      </c>
      <c r="AC610" s="23">
        <f t="shared" ref="AC610:AI610" si="663">SUM(AC612:AC615)</f>
        <v>2000</v>
      </c>
      <c r="AD610" s="23">
        <f t="shared" si="663"/>
        <v>1904</v>
      </c>
      <c r="AE610" s="23">
        <f t="shared" si="663"/>
        <v>0</v>
      </c>
      <c r="AF610" s="23">
        <f t="shared" si="663"/>
        <v>0</v>
      </c>
      <c r="AG610" s="23">
        <f t="shared" si="663"/>
        <v>0</v>
      </c>
      <c r="AH610" s="23">
        <f t="shared" si="663"/>
        <v>0</v>
      </c>
      <c r="AI610" s="23">
        <f t="shared" si="663"/>
        <v>0</v>
      </c>
      <c r="AJ610" s="23">
        <f t="shared" ref="AJ610:AK610" si="664">SUM(AJ612:AJ615)</f>
        <v>0</v>
      </c>
      <c r="AK610" s="141">
        <f t="shared" si="664"/>
        <v>0</v>
      </c>
    </row>
    <row r="611" spans="1:37" s="24" customFormat="1" ht="15.75" hidden="1" customHeight="1" outlineLevel="1" x14ac:dyDescent="0.25">
      <c r="A611" s="113"/>
      <c r="B611" s="54"/>
      <c r="C611" s="47" t="s">
        <v>1</v>
      </c>
      <c r="D611" s="18">
        <f t="shared" si="609"/>
        <v>0</v>
      </c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18" t="e">
        <f t="shared" si="659"/>
        <v>#REF!</v>
      </c>
      <c r="Q611" s="23"/>
      <c r="R611" s="23"/>
      <c r="S611" s="23"/>
      <c r="T611" s="23"/>
      <c r="U611" s="23"/>
      <c r="V611" s="23"/>
      <c r="W611" s="23">
        <f t="shared" ref="W611:W625" si="665">AI611-K611</f>
        <v>0</v>
      </c>
      <c r="X611" s="23">
        <f t="shared" ref="X611:X625" si="666">AJ611-L611</f>
        <v>0</v>
      </c>
      <c r="Y611" s="23">
        <f t="shared" ref="Y611:Y625" si="667">AK611-M611</f>
        <v>0</v>
      </c>
      <c r="Z611" s="23" t="e">
        <f>#REF!-N611</f>
        <v>#REF!</v>
      </c>
      <c r="AA611" s="23" t="e">
        <f>#REF!-O611</f>
        <v>#REF!</v>
      </c>
      <c r="AB611" s="18">
        <f>SUM(AC611:AK611)</f>
        <v>0</v>
      </c>
      <c r="AC611" s="23"/>
      <c r="AD611" s="23"/>
      <c r="AE611" s="23"/>
      <c r="AF611" s="23"/>
      <c r="AG611" s="23"/>
      <c r="AH611" s="23"/>
      <c r="AI611" s="23"/>
      <c r="AJ611" s="23"/>
      <c r="AK611" s="141"/>
    </row>
    <row r="612" spans="1:37" s="24" customFormat="1" ht="15.75" hidden="1" customHeight="1" outlineLevel="1" x14ac:dyDescent="0.25">
      <c r="A612" s="113"/>
      <c r="B612" s="54"/>
      <c r="C612" s="47" t="s">
        <v>2</v>
      </c>
      <c r="D612" s="18">
        <f t="shared" ref="D612:D625" si="668">SUM(E612:O612)</f>
        <v>0</v>
      </c>
      <c r="E612" s="23">
        <v>0</v>
      </c>
      <c r="F612" s="23">
        <v>0</v>
      </c>
      <c r="G612" s="23">
        <v>0</v>
      </c>
      <c r="H612" s="23">
        <v>0</v>
      </c>
      <c r="I612" s="23">
        <v>0</v>
      </c>
      <c r="J612" s="23">
        <v>0</v>
      </c>
      <c r="K612" s="23">
        <v>0</v>
      </c>
      <c r="L612" s="23">
        <v>0</v>
      </c>
      <c r="M612" s="23">
        <v>0</v>
      </c>
      <c r="N612" s="23">
        <v>0</v>
      </c>
      <c r="O612" s="23">
        <v>0</v>
      </c>
      <c r="P612" s="18" t="e">
        <f t="shared" si="659"/>
        <v>#REF!</v>
      </c>
      <c r="Q612" s="23">
        <f t="shared" ref="Q612:Q625" si="669">AC612-E612</f>
        <v>0</v>
      </c>
      <c r="R612" s="23">
        <f t="shared" ref="R612:R625" si="670">AD612-F612</f>
        <v>0</v>
      </c>
      <c r="S612" s="23">
        <f t="shared" ref="S612:S625" si="671">AE612-G612</f>
        <v>0</v>
      </c>
      <c r="T612" s="23">
        <f t="shared" ref="T612:T625" si="672">AF612-H612</f>
        <v>0</v>
      </c>
      <c r="U612" s="23">
        <f t="shared" ref="U612:U625" si="673">AG612-I612</f>
        <v>0</v>
      </c>
      <c r="V612" s="23">
        <f t="shared" ref="V612:V625" si="674">AH612-J612</f>
        <v>0</v>
      </c>
      <c r="W612" s="23">
        <f t="shared" si="665"/>
        <v>0</v>
      </c>
      <c r="X612" s="23">
        <f t="shared" si="666"/>
        <v>0</v>
      </c>
      <c r="Y612" s="23">
        <f t="shared" si="667"/>
        <v>0</v>
      </c>
      <c r="Z612" s="23" t="e">
        <f>#REF!-N612</f>
        <v>#REF!</v>
      </c>
      <c r="AA612" s="23" t="e">
        <f>#REF!-O612</f>
        <v>#REF!</v>
      </c>
      <c r="AB612" s="18">
        <f>SUM(AC612:AK612)</f>
        <v>0</v>
      </c>
      <c r="AC612" s="23">
        <v>0</v>
      </c>
      <c r="AD612" s="23">
        <v>0</v>
      </c>
      <c r="AE612" s="23">
        <v>0</v>
      </c>
      <c r="AF612" s="23">
        <v>0</v>
      </c>
      <c r="AG612" s="23">
        <v>0</v>
      </c>
      <c r="AH612" s="23">
        <v>0</v>
      </c>
      <c r="AI612" s="23">
        <v>0</v>
      </c>
      <c r="AJ612" s="23">
        <v>0</v>
      </c>
      <c r="AK612" s="141">
        <v>0</v>
      </c>
    </row>
    <row r="613" spans="1:37" s="24" customFormat="1" ht="15.75" hidden="1" customHeight="1" outlineLevel="1" x14ac:dyDescent="0.25">
      <c r="A613" s="113"/>
      <c r="B613" s="54"/>
      <c r="C613" s="47" t="s">
        <v>3</v>
      </c>
      <c r="D613" s="18">
        <f t="shared" si="668"/>
        <v>3904</v>
      </c>
      <c r="E613" s="23">
        <v>2000</v>
      </c>
      <c r="F613" s="23">
        <v>1904</v>
      </c>
      <c r="G613" s="23">
        <v>0</v>
      </c>
      <c r="H613" s="23">
        <v>0</v>
      </c>
      <c r="I613" s="23">
        <v>0</v>
      </c>
      <c r="J613" s="23">
        <v>0</v>
      </c>
      <c r="K613" s="23">
        <v>0</v>
      </c>
      <c r="L613" s="23">
        <v>0</v>
      </c>
      <c r="M613" s="23">
        <v>0</v>
      </c>
      <c r="N613" s="23">
        <v>0</v>
      </c>
      <c r="O613" s="23">
        <v>0</v>
      </c>
      <c r="P613" s="18" t="e">
        <f t="shared" si="659"/>
        <v>#REF!</v>
      </c>
      <c r="Q613" s="23">
        <f t="shared" si="669"/>
        <v>0</v>
      </c>
      <c r="R613" s="23">
        <f t="shared" si="670"/>
        <v>0</v>
      </c>
      <c r="S613" s="23">
        <f t="shared" si="671"/>
        <v>0</v>
      </c>
      <c r="T613" s="23">
        <f t="shared" si="672"/>
        <v>0</v>
      </c>
      <c r="U613" s="23">
        <f t="shared" si="673"/>
        <v>0</v>
      </c>
      <c r="V613" s="23">
        <f t="shared" si="674"/>
        <v>0</v>
      </c>
      <c r="W613" s="23">
        <f t="shared" si="665"/>
        <v>0</v>
      </c>
      <c r="X613" s="23">
        <f t="shared" si="666"/>
        <v>0</v>
      </c>
      <c r="Y613" s="23">
        <f t="shared" si="667"/>
        <v>0</v>
      </c>
      <c r="Z613" s="23" t="e">
        <f>#REF!-N613</f>
        <v>#REF!</v>
      </c>
      <c r="AA613" s="23" t="e">
        <f>#REF!-O613</f>
        <v>#REF!</v>
      </c>
      <c r="AB613" s="18">
        <f>SUM(AC613:AK613)</f>
        <v>3904</v>
      </c>
      <c r="AC613" s="23">
        <v>2000</v>
      </c>
      <c r="AD613" s="23">
        <v>1904</v>
      </c>
      <c r="AE613" s="23">
        <v>0</v>
      </c>
      <c r="AF613" s="23">
        <v>0</v>
      </c>
      <c r="AG613" s="23">
        <v>0</v>
      </c>
      <c r="AH613" s="23">
        <v>0</v>
      </c>
      <c r="AI613" s="23">
        <v>0</v>
      </c>
      <c r="AJ613" s="23">
        <v>0</v>
      </c>
      <c r="AK613" s="141">
        <v>0</v>
      </c>
    </row>
    <row r="614" spans="1:37" s="24" customFormat="1" ht="15.75" hidden="1" customHeight="1" outlineLevel="1" x14ac:dyDescent="0.25">
      <c r="A614" s="113"/>
      <c r="B614" s="54"/>
      <c r="C614" s="47" t="s">
        <v>4</v>
      </c>
      <c r="D614" s="18">
        <f t="shared" si="668"/>
        <v>0</v>
      </c>
      <c r="E614" s="23">
        <v>0</v>
      </c>
      <c r="F614" s="23">
        <v>0</v>
      </c>
      <c r="G614" s="23">
        <v>0</v>
      </c>
      <c r="H614" s="23">
        <v>0</v>
      </c>
      <c r="I614" s="23">
        <v>0</v>
      </c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0</v>
      </c>
      <c r="P614" s="18" t="e">
        <f t="shared" si="659"/>
        <v>#REF!</v>
      </c>
      <c r="Q614" s="23">
        <f t="shared" si="669"/>
        <v>0</v>
      </c>
      <c r="R614" s="23">
        <f t="shared" si="670"/>
        <v>0</v>
      </c>
      <c r="S614" s="23">
        <f t="shared" si="671"/>
        <v>0</v>
      </c>
      <c r="T614" s="23">
        <f t="shared" si="672"/>
        <v>0</v>
      </c>
      <c r="U614" s="23">
        <f t="shared" si="673"/>
        <v>0</v>
      </c>
      <c r="V614" s="23">
        <f t="shared" si="674"/>
        <v>0</v>
      </c>
      <c r="W614" s="23">
        <f t="shared" si="665"/>
        <v>0</v>
      </c>
      <c r="X614" s="23">
        <f t="shared" si="666"/>
        <v>0</v>
      </c>
      <c r="Y614" s="23">
        <f t="shared" si="667"/>
        <v>0</v>
      </c>
      <c r="Z614" s="23" t="e">
        <f>#REF!-N614</f>
        <v>#REF!</v>
      </c>
      <c r="AA614" s="23" t="e">
        <f>#REF!-O614</f>
        <v>#REF!</v>
      </c>
      <c r="AB614" s="18">
        <f>SUM(AC614:AK614)</f>
        <v>0</v>
      </c>
      <c r="AC614" s="23">
        <v>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>
        <v>0</v>
      </c>
      <c r="AJ614" s="23">
        <v>0</v>
      </c>
      <c r="AK614" s="141">
        <v>0</v>
      </c>
    </row>
    <row r="615" spans="1:37" s="24" customFormat="1" ht="15.75" hidden="1" customHeight="1" outlineLevel="1" x14ac:dyDescent="0.25">
      <c r="A615" s="113"/>
      <c r="B615" s="54"/>
      <c r="C615" s="47" t="s">
        <v>5</v>
      </c>
      <c r="D615" s="18">
        <f t="shared" si="668"/>
        <v>0</v>
      </c>
      <c r="E615" s="23">
        <v>0</v>
      </c>
      <c r="F615" s="23">
        <v>0</v>
      </c>
      <c r="G615" s="23">
        <v>0</v>
      </c>
      <c r="H615" s="23">
        <v>0</v>
      </c>
      <c r="I615" s="23">
        <v>0</v>
      </c>
      <c r="J615" s="23">
        <v>0</v>
      </c>
      <c r="K615" s="23">
        <v>0</v>
      </c>
      <c r="L615" s="23">
        <v>0</v>
      </c>
      <c r="M615" s="23">
        <v>0</v>
      </c>
      <c r="N615" s="23">
        <v>0</v>
      </c>
      <c r="O615" s="23">
        <v>0</v>
      </c>
      <c r="P615" s="18" t="e">
        <f t="shared" si="659"/>
        <v>#REF!</v>
      </c>
      <c r="Q615" s="23">
        <f t="shared" si="669"/>
        <v>0</v>
      </c>
      <c r="R615" s="23">
        <f t="shared" si="670"/>
        <v>0</v>
      </c>
      <c r="S615" s="23">
        <f t="shared" si="671"/>
        <v>0</v>
      </c>
      <c r="T615" s="23">
        <f t="shared" si="672"/>
        <v>0</v>
      </c>
      <c r="U615" s="23">
        <f t="shared" si="673"/>
        <v>0</v>
      </c>
      <c r="V615" s="23">
        <f t="shared" si="674"/>
        <v>0</v>
      </c>
      <c r="W615" s="23">
        <f t="shared" si="665"/>
        <v>0</v>
      </c>
      <c r="X615" s="23">
        <f t="shared" si="666"/>
        <v>0</v>
      </c>
      <c r="Y615" s="23">
        <f t="shared" si="667"/>
        <v>0</v>
      </c>
      <c r="Z615" s="23" t="e">
        <f>#REF!-N615</f>
        <v>#REF!</v>
      </c>
      <c r="AA615" s="23" t="e">
        <f>#REF!-O615</f>
        <v>#REF!</v>
      </c>
      <c r="AB615" s="18">
        <f>SUM(AC615:AK615)</f>
        <v>0</v>
      </c>
      <c r="AC615" s="23">
        <v>0</v>
      </c>
      <c r="AD615" s="23">
        <v>0</v>
      </c>
      <c r="AE615" s="23">
        <v>0</v>
      </c>
      <c r="AF615" s="23">
        <v>0</v>
      </c>
      <c r="AG615" s="23">
        <v>0</v>
      </c>
      <c r="AH615" s="23">
        <v>0</v>
      </c>
      <c r="AI615" s="23">
        <v>0</v>
      </c>
      <c r="AJ615" s="23">
        <v>0</v>
      </c>
      <c r="AK615" s="141">
        <v>0</v>
      </c>
    </row>
    <row r="616" spans="1:37" s="24" customFormat="1" ht="15.75" customHeight="1" outlineLevel="1" x14ac:dyDescent="0.25">
      <c r="A616" s="113" t="s">
        <v>140</v>
      </c>
      <c r="B616" s="54" t="s">
        <v>111</v>
      </c>
      <c r="C616" s="47" t="s">
        <v>0</v>
      </c>
      <c r="D616" s="18">
        <f t="shared" si="668"/>
        <v>431661.8</v>
      </c>
      <c r="E616" s="23">
        <f>SUM(E618:E620)</f>
        <v>0</v>
      </c>
      <c r="F616" s="23">
        <f>SUM(F618:F620)</f>
        <v>10807.3</v>
      </c>
      <c r="G616" s="23">
        <f>SUM(G618:G620)</f>
        <v>36146.5</v>
      </c>
      <c r="H616" s="23">
        <f>SUM(H618:H620)</f>
        <v>86291.3</v>
      </c>
      <c r="I616" s="23">
        <f>SUM(I618:I620)</f>
        <v>4100</v>
      </c>
      <c r="J616" s="23">
        <f>SUM(J618:J620)</f>
        <v>83952.6</v>
      </c>
      <c r="K616" s="23">
        <f>SUM(K618:K620)</f>
        <v>102628.30000000002</v>
      </c>
      <c r="L616" s="23">
        <f>SUM(L618:L620)</f>
        <v>107735.8</v>
      </c>
      <c r="M616" s="23">
        <f>SUM(M618:M620)</f>
        <v>0</v>
      </c>
      <c r="N616" s="23">
        <f>SUM(N618:N620)</f>
        <v>0</v>
      </c>
      <c r="O616" s="23">
        <f>SUM(O618:O620)</f>
        <v>0</v>
      </c>
      <c r="P616" s="18" t="e">
        <f t="shared" si="659"/>
        <v>#REF!</v>
      </c>
      <c r="Q616" s="23">
        <f t="shared" si="669"/>
        <v>0</v>
      </c>
      <c r="R616" s="23">
        <f t="shared" si="670"/>
        <v>0</v>
      </c>
      <c r="S616" s="23">
        <f t="shared" si="671"/>
        <v>0</v>
      </c>
      <c r="T616" s="23">
        <f t="shared" si="672"/>
        <v>0</v>
      </c>
      <c r="U616" s="23">
        <f t="shared" si="673"/>
        <v>0</v>
      </c>
      <c r="V616" s="23">
        <f t="shared" si="674"/>
        <v>0</v>
      </c>
      <c r="W616" s="23">
        <f t="shared" si="665"/>
        <v>-8442.9000000000233</v>
      </c>
      <c r="X616" s="23">
        <f t="shared" si="666"/>
        <v>-44048.600000000006</v>
      </c>
      <c r="Y616" s="23">
        <f t="shared" si="667"/>
        <v>0</v>
      </c>
      <c r="Z616" s="23" t="e">
        <f>#REF!-N616</f>
        <v>#REF!</v>
      </c>
      <c r="AA616" s="23" t="e">
        <f>#REF!-O616</f>
        <v>#REF!</v>
      </c>
      <c r="AB616" s="18">
        <f>SUM(AC616:AK616)</f>
        <v>379170.3</v>
      </c>
      <c r="AC616" s="23">
        <f>SUM(AC618:AC620)</f>
        <v>0</v>
      </c>
      <c r="AD616" s="23">
        <f>SUM(AD618:AD620)</f>
        <v>10807.3</v>
      </c>
      <c r="AE616" s="23">
        <f>SUM(AE618:AE620)</f>
        <v>36146.5</v>
      </c>
      <c r="AF616" s="23">
        <f>SUM(AF618:AF620)</f>
        <v>86291.3</v>
      </c>
      <c r="AG616" s="23">
        <f>SUM(AG618:AG620)</f>
        <v>4100</v>
      </c>
      <c r="AH616" s="23">
        <f>SUM(AH618:AH620)</f>
        <v>83952.6</v>
      </c>
      <c r="AI616" s="23">
        <f>SUM(AI618:AI620)</f>
        <v>94185.4</v>
      </c>
      <c r="AJ616" s="23">
        <f>SUM(AJ618:AJ620)</f>
        <v>63687.199999999997</v>
      </c>
      <c r="AK616" s="141">
        <f>SUM(AK618:AK620)</f>
        <v>0</v>
      </c>
    </row>
    <row r="617" spans="1:37" s="24" customFormat="1" ht="15.75" outlineLevel="1" x14ac:dyDescent="0.25">
      <c r="A617" s="113"/>
      <c r="B617" s="54"/>
      <c r="C617" s="47" t="s">
        <v>1</v>
      </c>
      <c r="D617" s="18">
        <f t="shared" si="668"/>
        <v>0</v>
      </c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18" t="e">
        <f t="shared" si="659"/>
        <v>#REF!</v>
      </c>
      <c r="Q617" s="23"/>
      <c r="R617" s="23"/>
      <c r="S617" s="23"/>
      <c r="T617" s="23"/>
      <c r="U617" s="23"/>
      <c r="V617" s="23"/>
      <c r="W617" s="23">
        <f t="shared" si="665"/>
        <v>0</v>
      </c>
      <c r="X617" s="23">
        <f t="shared" si="666"/>
        <v>0</v>
      </c>
      <c r="Y617" s="23">
        <f t="shared" si="667"/>
        <v>0</v>
      </c>
      <c r="Z617" s="23" t="e">
        <f>#REF!-N617</f>
        <v>#REF!</v>
      </c>
      <c r="AA617" s="23" t="e">
        <f>#REF!-O617</f>
        <v>#REF!</v>
      </c>
      <c r="AB617" s="18">
        <f>SUM(AC617:AK617)</f>
        <v>0</v>
      </c>
      <c r="AC617" s="23"/>
      <c r="AD617" s="23"/>
      <c r="AE617" s="23"/>
      <c r="AF617" s="23"/>
      <c r="AG617" s="23"/>
      <c r="AH617" s="23"/>
      <c r="AI617" s="23"/>
      <c r="AJ617" s="23"/>
      <c r="AK617" s="141"/>
    </row>
    <row r="618" spans="1:37" s="24" customFormat="1" ht="15.75" outlineLevel="1" x14ac:dyDescent="0.25">
      <c r="A618" s="113"/>
      <c r="B618" s="54"/>
      <c r="C618" s="47" t="s">
        <v>2</v>
      </c>
      <c r="D618" s="18">
        <f t="shared" si="668"/>
        <v>0</v>
      </c>
      <c r="E618" s="23">
        <v>0</v>
      </c>
      <c r="F618" s="23">
        <v>0</v>
      </c>
      <c r="G618" s="23">
        <v>0</v>
      </c>
      <c r="H618" s="23">
        <v>0</v>
      </c>
      <c r="I618" s="23">
        <v>0</v>
      </c>
      <c r="J618" s="23">
        <v>0</v>
      </c>
      <c r="K618" s="23">
        <v>0</v>
      </c>
      <c r="L618" s="23">
        <v>0</v>
      </c>
      <c r="M618" s="23">
        <v>0</v>
      </c>
      <c r="N618" s="23">
        <v>0</v>
      </c>
      <c r="O618" s="23">
        <v>0</v>
      </c>
      <c r="P618" s="18" t="e">
        <f t="shared" si="659"/>
        <v>#REF!</v>
      </c>
      <c r="Q618" s="23">
        <f t="shared" si="669"/>
        <v>0</v>
      </c>
      <c r="R618" s="23">
        <f t="shared" si="670"/>
        <v>0</v>
      </c>
      <c r="S618" s="23">
        <f t="shared" si="671"/>
        <v>0</v>
      </c>
      <c r="T618" s="23">
        <f t="shared" si="672"/>
        <v>0</v>
      </c>
      <c r="U618" s="23">
        <f t="shared" si="673"/>
        <v>0</v>
      </c>
      <c r="V618" s="23">
        <f t="shared" si="674"/>
        <v>0</v>
      </c>
      <c r="W618" s="23">
        <f t="shared" si="665"/>
        <v>0</v>
      </c>
      <c r="X618" s="23">
        <f t="shared" si="666"/>
        <v>0</v>
      </c>
      <c r="Y618" s="23">
        <f t="shared" si="667"/>
        <v>0</v>
      </c>
      <c r="Z618" s="23" t="e">
        <f>#REF!-N618</f>
        <v>#REF!</v>
      </c>
      <c r="AA618" s="23" t="e">
        <f>#REF!-O618</f>
        <v>#REF!</v>
      </c>
      <c r="AB618" s="18">
        <f>SUM(AC618:AK618)</f>
        <v>0</v>
      </c>
      <c r="AC618" s="23">
        <v>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>
        <v>0</v>
      </c>
      <c r="AJ618" s="23">
        <v>0</v>
      </c>
      <c r="AK618" s="141">
        <v>0</v>
      </c>
    </row>
    <row r="619" spans="1:37" s="24" customFormat="1" ht="15.75" outlineLevel="1" x14ac:dyDescent="0.25">
      <c r="A619" s="113"/>
      <c r="B619" s="54"/>
      <c r="C619" s="47" t="s">
        <v>3</v>
      </c>
      <c r="D619" s="18">
        <f t="shared" si="668"/>
        <v>431661.8</v>
      </c>
      <c r="E619" s="23">
        <v>0</v>
      </c>
      <c r="F619" s="23">
        <v>10807.3</v>
      </c>
      <c r="G619" s="23">
        <f>36148.6-2.1</f>
        <v>36146.5</v>
      </c>
      <c r="H619" s="23">
        <v>86291.3</v>
      </c>
      <c r="I619" s="23">
        <v>4100</v>
      </c>
      <c r="J619" s="23">
        <v>83952.6</v>
      </c>
      <c r="K619" s="23">
        <f>140576.2-37947.9</f>
        <v>102628.30000000002</v>
      </c>
      <c r="L619" s="23">
        <v>107735.8</v>
      </c>
      <c r="M619" s="23">
        <v>0</v>
      </c>
      <c r="N619" s="23">
        <v>0</v>
      </c>
      <c r="O619" s="23">
        <v>0</v>
      </c>
      <c r="P619" s="18" t="e">
        <f t="shared" si="659"/>
        <v>#REF!</v>
      </c>
      <c r="Q619" s="23">
        <f t="shared" si="669"/>
        <v>0</v>
      </c>
      <c r="R619" s="23">
        <f t="shared" si="670"/>
        <v>0</v>
      </c>
      <c r="S619" s="23">
        <f t="shared" si="671"/>
        <v>0</v>
      </c>
      <c r="T619" s="23">
        <f t="shared" si="672"/>
        <v>0</v>
      </c>
      <c r="U619" s="23">
        <f t="shared" si="673"/>
        <v>0</v>
      </c>
      <c r="V619" s="23">
        <f t="shared" si="674"/>
        <v>0</v>
      </c>
      <c r="W619" s="23">
        <f t="shared" si="665"/>
        <v>-8442.9000000000233</v>
      </c>
      <c r="X619" s="23">
        <f t="shared" si="666"/>
        <v>-44048.600000000006</v>
      </c>
      <c r="Y619" s="23">
        <f t="shared" si="667"/>
        <v>0</v>
      </c>
      <c r="Z619" s="23" t="e">
        <f>#REF!-N619</f>
        <v>#REF!</v>
      </c>
      <c r="AA619" s="23" t="e">
        <f>#REF!-O619</f>
        <v>#REF!</v>
      </c>
      <c r="AB619" s="18">
        <f>SUM(AC619:AK619)</f>
        <v>379170.3</v>
      </c>
      <c r="AC619" s="23">
        <v>0</v>
      </c>
      <c r="AD619" s="23">
        <v>10807.3</v>
      </c>
      <c r="AE619" s="23">
        <f>36148.6-2.1</f>
        <v>36146.5</v>
      </c>
      <c r="AF619" s="23">
        <v>86291.3</v>
      </c>
      <c r="AG619" s="23">
        <v>4100</v>
      </c>
      <c r="AH619" s="23">
        <v>83952.6</v>
      </c>
      <c r="AI619" s="23">
        <v>94185.4</v>
      </c>
      <c r="AJ619" s="23">
        <v>63687.199999999997</v>
      </c>
      <c r="AK619" s="141">
        <v>0</v>
      </c>
    </row>
    <row r="620" spans="1:37" s="24" customFormat="1" ht="15.75" outlineLevel="1" x14ac:dyDescent="0.25">
      <c r="A620" s="113"/>
      <c r="B620" s="54"/>
      <c r="C620" s="47" t="s">
        <v>4</v>
      </c>
      <c r="D620" s="18">
        <f t="shared" si="668"/>
        <v>0</v>
      </c>
      <c r="E620" s="23">
        <v>0</v>
      </c>
      <c r="F620" s="23">
        <v>0</v>
      </c>
      <c r="G620" s="23">
        <v>0</v>
      </c>
      <c r="H620" s="23">
        <v>0</v>
      </c>
      <c r="I620" s="23">
        <v>0</v>
      </c>
      <c r="J620" s="23">
        <v>0</v>
      </c>
      <c r="K620" s="23">
        <v>0</v>
      </c>
      <c r="L620" s="23">
        <v>0</v>
      </c>
      <c r="M620" s="23">
        <v>0</v>
      </c>
      <c r="N620" s="23">
        <v>0</v>
      </c>
      <c r="O620" s="23">
        <v>0</v>
      </c>
      <c r="P620" s="18" t="e">
        <f t="shared" si="659"/>
        <v>#REF!</v>
      </c>
      <c r="Q620" s="23">
        <f t="shared" si="669"/>
        <v>0</v>
      </c>
      <c r="R620" s="23">
        <f t="shared" si="670"/>
        <v>0</v>
      </c>
      <c r="S620" s="23">
        <f t="shared" si="671"/>
        <v>0</v>
      </c>
      <c r="T620" s="23">
        <f t="shared" si="672"/>
        <v>0</v>
      </c>
      <c r="U620" s="23">
        <f t="shared" si="673"/>
        <v>0</v>
      </c>
      <c r="V620" s="23">
        <f t="shared" si="674"/>
        <v>0</v>
      </c>
      <c r="W620" s="23">
        <f t="shared" si="665"/>
        <v>0</v>
      </c>
      <c r="X620" s="23">
        <f t="shared" si="666"/>
        <v>0</v>
      </c>
      <c r="Y620" s="23">
        <f t="shared" si="667"/>
        <v>0</v>
      </c>
      <c r="Z620" s="23" t="e">
        <f>#REF!-N620</f>
        <v>#REF!</v>
      </c>
      <c r="AA620" s="23" t="e">
        <f>#REF!-O620</f>
        <v>#REF!</v>
      </c>
      <c r="AB620" s="18">
        <f>SUM(AC620:AK620)</f>
        <v>0</v>
      </c>
      <c r="AC620" s="23">
        <v>0</v>
      </c>
      <c r="AD620" s="23">
        <v>0</v>
      </c>
      <c r="AE620" s="23">
        <v>0</v>
      </c>
      <c r="AF620" s="23">
        <v>0</v>
      </c>
      <c r="AG620" s="23">
        <v>0</v>
      </c>
      <c r="AH620" s="23">
        <v>0</v>
      </c>
      <c r="AI620" s="23">
        <v>0</v>
      </c>
      <c r="AJ620" s="23">
        <v>0</v>
      </c>
      <c r="AK620" s="141">
        <v>0</v>
      </c>
    </row>
    <row r="621" spans="1:37" s="21" customFormat="1" ht="15.75" x14ac:dyDescent="0.25">
      <c r="A621" s="116" t="s">
        <v>24</v>
      </c>
      <c r="B621" s="52"/>
      <c r="C621" s="48" t="s">
        <v>0</v>
      </c>
      <c r="D621" s="18">
        <f t="shared" si="668"/>
        <v>25893462.100000001</v>
      </c>
      <c r="E621" s="18">
        <f>SUM(E623:E625)</f>
        <v>2555874.5</v>
      </c>
      <c r="F621" s="18">
        <f>SUM(F623:F625)</f>
        <v>2559072.2000000002</v>
      </c>
      <c r="G621" s="18">
        <f>SUM(G623:G625)</f>
        <v>4057159.3999999994</v>
      </c>
      <c r="H621" s="18">
        <f>SUM(H623:H625)</f>
        <v>3284529.7999999993</v>
      </c>
      <c r="I621" s="18">
        <f>SUM(I623:I625)</f>
        <v>3167625.3000000003</v>
      </c>
      <c r="J621" s="18">
        <f>SUM(J623:J625)</f>
        <v>3208432.6</v>
      </c>
      <c r="K621" s="18">
        <f>SUM(K623:K625)</f>
        <v>3527754.2999999993</v>
      </c>
      <c r="L621" s="18">
        <f>SUM(L623:L625)</f>
        <v>3533014</v>
      </c>
      <c r="M621" s="18">
        <f>SUM(M623:M625)</f>
        <v>0</v>
      </c>
      <c r="N621" s="18">
        <f>SUM(N623:N625)</f>
        <v>0</v>
      </c>
      <c r="O621" s="18">
        <f>SUM(O623:O625)</f>
        <v>0</v>
      </c>
      <c r="P621" s="18" t="e">
        <f t="shared" si="659"/>
        <v>#REF!</v>
      </c>
      <c r="Q621" s="18">
        <f t="shared" si="669"/>
        <v>0</v>
      </c>
      <c r="R621" s="18">
        <f t="shared" si="670"/>
        <v>0</v>
      </c>
      <c r="S621" s="18">
        <f t="shared" si="671"/>
        <v>0</v>
      </c>
      <c r="T621" s="18">
        <f t="shared" si="672"/>
        <v>0</v>
      </c>
      <c r="U621" s="18">
        <f t="shared" si="673"/>
        <v>0</v>
      </c>
      <c r="V621" s="18">
        <f t="shared" si="674"/>
        <v>5763.3999999999069</v>
      </c>
      <c r="W621" s="18">
        <f t="shared" si="665"/>
        <v>-253974.59999999963</v>
      </c>
      <c r="X621" s="18">
        <f t="shared" si="666"/>
        <v>361891.10000000009</v>
      </c>
      <c r="Y621" s="18">
        <f t="shared" si="667"/>
        <v>3559852.4000000004</v>
      </c>
      <c r="Z621" s="18" t="e">
        <f>#REF!-N621</f>
        <v>#REF!</v>
      </c>
      <c r="AA621" s="18" t="e">
        <f>#REF!-O621</f>
        <v>#REF!</v>
      </c>
      <c r="AB621" s="18">
        <f>SUM(AC621:AK621)</f>
        <v>29566994.399999999</v>
      </c>
      <c r="AC621" s="18">
        <f>SUM(AC623:AC625)</f>
        <v>2555874.5</v>
      </c>
      <c r="AD621" s="18">
        <f>SUM(AD623:AD625)</f>
        <v>2559072.2000000002</v>
      </c>
      <c r="AE621" s="18">
        <f>SUM(AE623:AE625)</f>
        <v>4057159.3999999994</v>
      </c>
      <c r="AF621" s="18">
        <f>SUM(AF623:AF625)</f>
        <v>3284529.7999999993</v>
      </c>
      <c r="AG621" s="18">
        <f>SUM(AG623:AG625)</f>
        <v>3167625.3000000003</v>
      </c>
      <c r="AH621" s="18">
        <f>SUM(AH623:AH625)</f>
        <v>3214196</v>
      </c>
      <c r="AI621" s="18">
        <f>SUM(AI623:AI625)</f>
        <v>3273779.6999999997</v>
      </c>
      <c r="AJ621" s="18">
        <f>SUM(AJ623:AJ625)</f>
        <v>3894905.1</v>
      </c>
      <c r="AK621" s="142">
        <f>SUM(AK623:AK625)</f>
        <v>3559852.4000000004</v>
      </c>
    </row>
    <row r="622" spans="1:37" s="21" customFormat="1" ht="15.75" x14ac:dyDescent="0.25">
      <c r="A622" s="116"/>
      <c r="B622" s="52"/>
      <c r="C622" s="48" t="s">
        <v>1</v>
      </c>
      <c r="D622" s="18">
        <f t="shared" si="668"/>
        <v>0</v>
      </c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 t="e">
        <f t="shared" si="659"/>
        <v>#REF!</v>
      </c>
      <c r="Q622" s="18"/>
      <c r="R622" s="18"/>
      <c r="S622" s="18"/>
      <c r="T622" s="18"/>
      <c r="U622" s="18"/>
      <c r="V622" s="18"/>
      <c r="W622" s="18">
        <f t="shared" si="665"/>
        <v>0</v>
      </c>
      <c r="X622" s="18">
        <f t="shared" si="666"/>
        <v>0</v>
      </c>
      <c r="Y622" s="18">
        <f t="shared" si="667"/>
        <v>0</v>
      </c>
      <c r="Z622" s="18" t="e">
        <f>#REF!-N622</f>
        <v>#REF!</v>
      </c>
      <c r="AA622" s="18" t="e">
        <f>#REF!-O622</f>
        <v>#REF!</v>
      </c>
      <c r="AB622" s="18">
        <f>SUM(AC622:AK622)</f>
        <v>0</v>
      </c>
      <c r="AC622" s="18"/>
      <c r="AD622" s="18"/>
      <c r="AE622" s="18"/>
      <c r="AF622" s="18"/>
      <c r="AG622" s="18"/>
      <c r="AH622" s="18"/>
      <c r="AI622" s="18"/>
      <c r="AJ622" s="18"/>
      <c r="AK622" s="142"/>
    </row>
    <row r="623" spans="1:37" s="21" customFormat="1" ht="15.75" x14ac:dyDescent="0.25">
      <c r="A623" s="116"/>
      <c r="B623" s="52"/>
      <c r="C623" s="48" t="s">
        <v>2</v>
      </c>
      <c r="D623" s="18">
        <f t="shared" si="668"/>
        <v>886887.8</v>
      </c>
      <c r="E623" s="18">
        <f>SUM(E481+E487+E498+E503+E509+E515+E521+E526+E532+E544+E549+E555+E566+E572+E578+E583+E589+E594+E606+E612+E618+E537+E600)</f>
        <v>0</v>
      </c>
      <c r="F623" s="18">
        <f>SUM(F481+F487+F498+F503+F509+F515+F521+F526+F532+F544+F549+F555+F566+F572+F578+F583+F589+F594+F606+F612+F618+F537+F600)</f>
        <v>188109.6</v>
      </c>
      <c r="G623" s="18">
        <f>SUM(G481+G487+G498+G503+G509+G515+G521+G526+G532+G544+G549+G555+G566+G572+G578+G583+G589+G594+G606+G612+G618+G537+G600)</f>
        <v>509533.4</v>
      </c>
      <c r="H623" s="18">
        <f>SUM(H481+H487+H498+H503+H509+H515+H521+H526+H532+H544+H549+H555+H566+H572+H578+H583+H589+H594+H606+H612+H618+H537+H600)</f>
        <v>189244.79999999999</v>
      </c>
      <c r="I623" s="18">
        <f>SUM(I481+I487+I498+I503+I509+I515+I521+I526+I532+I544+I549+I555+I566+I572+I578+I583+I589+I594+I606+I612+I618+I537+I600)</f>
        <v>0</v>
      </c>
      <c r="J623" s="18">
        <f>SUM(J481+J487+J498+J503+J509+J515+J521+J526+J532+J544+J549+J555+J566+J572+J578+J583+J589+J594+J606+J612+J618+J537+J600)</f>
        <v>0</v>
      </c>
      <c r="K623" s="18">
        <f>SUM(K481+K487+K498+K503+K509+K515+K521+K526+K532+K544+K549+K555+K566+K572+K578+K583+K589+K594+K606+K612+K618+K537+K600)</f>
        <v>0</v>
      </c>
      <c r="L623" s="18">
        <f>SUM(L481+L487+L498+L503+L509+L515+L521+L526+L532+L544+L549+L555+L566+L572+L578+L583+L589+L594+L606+L612+L618+L537+L600)</f>
        <v>0</v>
      </c>
      <c r="M623" s="18">
        <f>SUM(M481+M487+M498+M503+M509+M515+M521+M526+M532+M544+M549+M555+M566+M572+M578+M583+M589+M594+M606+M612+M618+M537)</f>
        <v>0</v>
      </c>
      <c r="N623" s="18">
        <f>SUM(N481+N487+N498+N503+N509+N515+N521+N526+N532+N544+N549+N555+N566+N572+N578+N583+N589+N594+N606+N612+N618+N537)</f>
        <v>0</v>
      </c>
      <c r="O623" s="18">
        <f>SUM(O481+O487+O498+O503+O509+O515+O521+O526+O532+O544+O549+O555+O566+O572+O578+O583+O589+O594+O606+O612+O618+O537)</f>
        <v>0</v>
      </c>
      <c r="P623" s="18" t="e">
        <f t="shared" si="659"/>
        <v>#REF!</v>
      </c>
      <c r="Q623" s="18">
        <f t="shared" si="669"/>
        <v>0</v>
      </c>
      <c r="R623" s="18">
        <f t="shared" si="670"/>
        <v>0</v>
      </c>
      <c r="S623" s="18">
        <f t="shared" si="671"/>
        <v>0</v>
      </c>
      <c r="T623" s="18">
        <f t="shared" si="672"/>
        <v>0</v>
      </c>
      <c r="U623" s="18">
        <f t="shared" si="673"/>
        <v>0</v>
      </c>
      <c r="V623" s="18">
        <f t="shared" si="674"/>
        <v>0</v>
      </c>
      <c r="W623" s="18">
        <f t="shared" si="665"/>
        <v>0</v>
      </c>
      <c r="X623" s="18">
        <f t="shared" si="666"/>
        <v>0</v>
      </c>
      <c r="Y623" s="18">
        <f t="shared" si="667"/>
        <v>0</v>
      </c>
      <c r="Z623" s="18" t="e">
        <f>#REF!-N623</f>
        <v>#REF!</v>
      </c>
      <c r="AA623" s="18" t="e">
        <f>#REF!-O623</f>
        <v>#REF!</v>
      </c>
      <c r="AB623" s="18">
        <f>SUM(AC623:AK623)</f>
        <v>886887.8</v>
      </c>
      <c r="AC623" s="18">
        <f>SUM(AC481+AC487+AC498+AC503+AC509+AC515+AC521+AC526+AC532+AC544+AC549+AC555+AC566+AC572+AC578+AC583+AC589+AC594+AC606+AC612+AC618+AC537+AC600)</f>
        <v>0</v>
      </c>
      <c r="AD623" s="18">
        <f>SUM(AD481+AD487+AD498+AD503+AD509+AD515+AD521+AD526+AD532+AD544+AD549+AD555+AD566+AD572+AD578+AD583+AD589+AD594+AD606+AD612+AD618+AD537+AD600)</f>
        <v>188109.6</v>
      </c>
      <c r="AE623" s="18">
        <f>SUM(AE481+AE487+AE498+AE503+AE509+AE515+AE521+AE526+AE532+AE544+AE549+AE555+AE566+AE572+AE578+AE583+AE589+AE594+AE606+AE612+AE618+AE537+AE600)</f>
        <v>509533.4</v>
      </c>
      <c r="AF623" s="18">
        <f>SUM(AF481+AF487+AF498+AF503+AF509+AF515+AF521+AF526+AF532+AF544+AF549+AF555+AF566+AF572+AF578+AF583+AF589+AF594+AF606+AF612+AF618+AF537+AF600)</f>
        <v>189244.79999999999</v>
      </c>
      <c r="AG623" s="18">
        <f>SUM(AG481+AG487+AG498+AG503+AG509+AG515+AG521+AG526+AG532+AG544+AG549+AG555+AG566+AG572+AG578+AG583+AG589+AG594+AG606+AG612+AG618+AG537+AG600)</f>
        <v>0</v>
      </c>
      <c r="AH623" s="18">
        <f>SUM(AH481+AH487+AH498+AH503+AH509+AH515+AH521+AH526+AH532+AH544+AH549+AH555+AH566+AH572+AH578+AH583+AH589+AH594+AH606+AH612+AH618+AH537+AH600)</f>
        <v>0</v>
      </c>
      <c r="AI623" s="18">
        <f>SUM(AI481+AI487+AI498+AI503+AI509+AI515+AI521+AI526+AI532+AI544+AI549+AI555+AI566+AI572+AI578+AI583+AI589+AI594+AI606+AI612+AI618+AI537+AI600)</f>
        <v>0</v>
      </c>
      <c r="AJ623" s="18">
        <f>SUM(AJ481+AJ487+AJ498+AJ503+AJ509+AJ515+AJ521+AJ526+AJ532+AJ544+AJ549+AJ555+AJ566+AJ572+AJ578+AJ583+AJ589+AJ594+AJ606+AJ612+AJ618+AJ537+AJ600)</f>
        <v>0</v>
      </c>
      <c r="AK623" s="142">
        <f>SUM(AK481+AK487+AK498+AK503+AK509+AK515+AK521+AK526+AK532+AK544+AK549+AK555+AK566+AK572+AK578+AK583+AK589+AK594+AK606+AK612+AK618+AK537+AK600)</f>
        <v>0</v>
      </c>
    </row>
    <row r="624" spans="1:37" s="21" customFormat="1" ht="15.75" x14ac:dyDescent="0.25">
      <c r="A624" s="116"/>
      <c r="B624" s="52"/>
      <c r="C624" s="48" t="s">
        <v>3</v>
      </c>
      <c r="D624" s="18">
        <f t="shared" si="668"/>
        <v>25006574.300000001</v>
      </c>
      <c r="E624" s="18">
        <f>SUM(E482+E488+E499+E504+E510+E516+E522+E527+E533+E545+E550+E556+E567+E573+E579+E584+E590+E595+E607+E613+E619+E538+E601)</f>
        <v>2555874.5</v>
      </c>
      <c r="F624" s="18">
        <f>SUM(F482+F488+F499+F504+F510+F516+F522+F527+F533+F545+F550+F556+F567+F573+F579+F584+F590+F595+F607+F613+F619+F538+F601)</f>
        <v>2370962.6</v>
      </c>
      <c r="G624" s="18">
        <f>SUM(G482+G488+G499+G504+G510+G516+G522+G527+G533+G545+G550+G556+G567+G573+G579+G584+G590+G595+G607+G613+G619+G538+G601)</f>
        <v>3547625.9999999995</v>
      </c>
      <c r="H624" s="18">
        <f>SUM(H482+H488+H499+H504+H510+H516+H522+H527+H533+H545+H550+H556+H567+H573+H579+H584+H590+H595+H607+H613+H619+H538+H601)</f>
        <v>3095284.9999999995</v>
      </c>
      <c r="I624" s="18">
        <f>SUM(I482+I488+I499+I504+I510+I516+I522+I527+I533+I545+I550+I556+I567+I573+I579+I584+I590+I595+I607+I613+I619+I538+I601)</f>
        <v>3167625.3000000003</v>
      </c>
      <c r="J624" s="18">
        <f>SUM(J482+J488+J499+J504+J510+J516+J522+J527+J533+J545+J550+J556+J567+J573+J579+J584+J590+J595+J607+J613+J619+J538+J601)</f>
        <v>3208432.6</v>
      </c>
      <c r="K624" s="18">
        <f>SUM(K482+K488+K499+K504+K510+K516+K522+K527+K533+K545+K550+K556+K567+K573+K579+K584+K590+K595+K607+K613+K619+K538+K601)</f>
        <v>3527754.2999999993</v>
      </c>
      <c r="L624" s="18">
        <f>SUM(L482+L488+L499+L504+L510+L516+L522+L527+L533+L545+L550+L556+L567+L573+L579+L584+L590+L595+L607+L613+L619+L538+L601)</f>
        <v>3533014</v>
      </c>
      <c r="M624" s="18">
        <f>SUM(M482+M488+M499+M504+M510+M516+M522+M527+M533+M545+M550+M556+M567+M573+M579+M584+M590+M595+M607+M613+M619+M538)</f>
        <v>0</v>
      </c>
      <c r="N624" s="18">
        <f>SUM(N482+N488+N499+N504+N510+N516+N522+N527+N533+N545+N550+N556+N567+N573+N579+N584+N590+N595+N607+N613+N619+N538)</f>
        <v>0</v>
      </c>
      <c r="O624" s="18">
        <f>SUM(O482+O488+O499+O504+O510+O516+O522+O527+O533+O545+O550+O556+O567+O573+O579+O584+O590+O595+O607+O613+O619+O538)</f>
        <v>0</v>
      </c>
      <c r="P624" s="18" t="e">
        <f t="shared" si="659"/>
        <v>#REF!</v>
      </c>
      <c r="Q624" s="18">
        <f t="shared" si="669"/>
        <v>0</v>
      </c>
      <c r="R624" s="18">
        <f t="shared" si="670"/>
        <v>0</v>
      </c>
      <c r="S624" s="18">
        <f t="shared" si="671"/>
        <v>0</v>
      </c>
      <c r="T624" s="18">
        <f t="shared" si="672"/>
        <v>0</v>
      </c>
      <c r="U624" s="18">
        <f t="shared" si="673"/>
        <v>0</v>
      </c>
      <c r="V624" s="18">
        <f t="shared" si="674"/>
        <v>5763.3999999999069</v>
      </c>
      <c r="W624" s="18">
        <f t="shared" si="665"/>
        <v>-253974.59999999963</v>
      </c>
      <c r="X624" s="18">
        <f t="shared" si="666"/>
        <v>361891.10000000009</v>
      </c>
      <c r="Y624" s="18">
        <f t="shared" si="667"/>
        <v>3559852.4000000004</v>
      </c>
      <c r="Z624" s="18" t="e">
        <f>#REF!-N624</f>
        <v>#REF!</v>
      </c>
      <c r="AA624" s="18" t="e">
        <f>#REF!-O624</f>
        <v>#REF!</v>
      </c>
      <c r="AB624" s="18">
        <f>SUM(AC624:AK624)</f>
        <v>28680106.600000001</v>
      </c>
      <c r="AC624" s="18">
        <f>SUM(AC482+AC488+AC499+AC504+AC510+AC516+AC522+AC527+AC533+AC545+AC550+AC556+AC567+AC573+AC579+AC584+AC590+AC595+AC607+AC613+AC619+AC538+AC601)</f>
        <v>2555874.5</v>
      </c>
      <c r="AD624" s="18">
        <f>SUM(AD482+AD488+AD499+AD504+AD510+AD516+AD522+AD527+AD533+AD545+AD550+AD556+AD567+AD573+AD579+AD584+AD590+AD595+AD607+AD613+AD619+AD538+AD601)</f>
        <v>2370962.6</v>
      </c>
      <c r="AE624" s="18">
        <f>SUM(AE482+AE488+AE499+AE504+AE510+AE516+AE522+AE527+AE533+AE545+AE550+AE556+AE567+AE573+AE579+AE584+AE590+AE595+AE607+AE613+AE619+AE538+AE601)</f>
        <v>3547625.9999999995</v>
      </c>
      <c r="AF624" s="18">
        <f>SUM(AF482+AF488+AF499+AF504+AF510+AF516+AF522+AF527+AF533+AF545+AF550+AF556+AF567+AF573+AF579+AF584+AF590+AF595+AF607+AF613+AF619+AF538+AF601)</f>
        <v>3095284.9999999995</v>
      </c>
      <c r="AG624" s="18">
        <f>SUM(AG482+AG488+AG499+AG504+AG510+AG516+AG522+AG527+AG533+AG545+AG550+AG556+AG567+AG573+AG579+AG584+AG590+AG595+AG607+AG613+AG619+AG538+AG601)</f>
        <v>3167625.3000000003</v>
      </c>
      <c r="AH624" s="18">
        <f>SUM(AH482+AH488+AH499+AH504+AH510+AH516+AH522+AH527+AH533+AH545+AH550+AH556+AH567+AH573+AH579+AH584+AH590+AH595+AH607+AH613+AH619+AH538+AH601)</f>
        <v>3214196</v>
      </c>
      <c r="AI624" s="18">
        <f>SUM(AI482+AI488+AI499+AI504+AI510+AI516+AI522+AI527+AI533+AI545+AI550+AI556+AI567+AI573+AI579+AI584+AI590+AI595+AI607+AI613+AI619+AI538+AI601)</f>
        <v>3273779.6999999997</v>
      </c>
      <c r="AJ624" s="18">
        <f>SUM(AJ482+AJ488+AJ499+AJ504+AJ510+AJ516+AJ522+AJ527+AJ533+AJ545+AJ550+AJ556+AJ567+AJ573+AJ579+AJ584+AJ590+AJ595+AJ607+AJ613+AJ619+AJ538+AJ601)</f>
        <v>3894905.1</v>
      </c>
      <c r="AK624" s="142">
        <f>SUM(AK482+AK488+AK499+AK504+AK510+AK516+AK522+AK527+AK533+AK545+AK550+AK556+AK567+AK573+AK579+AK584+AK590+AK595+AK607+AK613+AK619+AK538+AK601)</f>
        <v>3559852.4000000004</v>
      </c>
    </row>
    <row r="625" spans="1:37" s="21" customFormat="1" ht="16.5" thickBot="1" x14ac:dyDescent="0.3">
      <c r="A625" s="116"/>
      <c r="B625" s="52"/>
      <c r="C625" s="48" t="s">
        <v>4</v>
      </c>
      <c r="D625" s="18">
        <f t="shared" si="668"/>
        <v>0</v>
      </c>
      <c r="E625" s="18">
        <f>SUM(E483+E489+E500+E505+E511+E517+E523+E528+E534+E546+E551+E557+E568+E574+E580+E585+E591+E596+E608+E614+E620+E539+E602)</f>
        <v>0</v>
      </c>
      <c r="F625" s="18">
        <f>SUM(F483+F489+F500+F505+F511+F517+F523+F528+F534+F546+F551+F557+F568+F574+F580+F585+F591+F596+F608+F614+F620+F539+F602)</f>
        <v>0</v>
      </c>
      <c r="G625" s="18">
        <f>SUM(G483+G489+G500+G505+G511+G517+G523+G528+G534+G546+G551+G557+G568+G574+G580+G585+G591+G596+G608+G614+G620+G539+G602)</f>
        <v>0</v>
      </c>
      <c r="H625" s="18">
        <f>SUM(H483+H489+H500+H505+H511+H517+H523+H528+H534+H546+H551+H557+H568+H574+H580+H585+H591+H596+H608+H614+H620+H539+H602)</f>
        <v>0</v>
      </c>
      <c r="I625" s="18">
        <f>SUM(I483+I489+I500+I505+I511+I517+I523+I528+I534+I546+I551+I557+I568+I574+I580+I585+I591+I596+I608+I614+I620+I539+I602)</f>
        <v>0</v>
      </c>
      <c r="J625" s="18">
        <f>SUM(J483+J489+J500+J505+J511+J517+J523+J528+J534+J546+J551+J557+J568+J574+J580+J585+J591+J596+J608+J614+J620+J539+J602)</f>
        <v>0</v>
      </c>
      <c r="K625" s="18">
        <f>SUM(K483+K489+K500+K505+K511+K517+K523+K528+K534+K546+K551+K557+K568+K574+K580+K585+K591+K596+K608+K614+K620+K539+K602)</f>
        <v>0</v>
      </c>
      <c r="L625" s="18">
        <f>SUM(L483+L489+L500+L505+L511+L517+L523+L528+L534+L546+L551+L557+L568+L574+L580+L585+L591+L596+L608+L614+L620+L539+L602)</f>
        <v>0</v>
      </c>
      <c r="M625" s="18">
        <f>SUM(M483+M489+M500+M505+M511+M517+M523+M528+M534+M546+M551+M557+M568+M574+M580+M585+M591+M596+M608+M614+M620+M539)</f>
        <v>0</v>
      </c>
      <c r="N625" s="18">
        <f>SUM(N483+N489+N500+N505+N511+N517+N523+N528+N534+N546+N551+N557+N568+N574+N580+N585+N591+N596+N608+N614+N620+N539)</f>
        <v>0</v>
      </c>
      <c r="O625" s="18">
        <f>SUM(O483+O489+O500+O505+O511+O517+O523+O528+O534+O546+O551+O557+O568+O574+O580+O585+O591+O596+O608+O614+O620+O539)</f>
        <v>0</v>
      </c>
      <c r="P625" s="18" t="e">
        <f t="shared" si="659"/>
        <v>#REF!</v>
      </c>
      <c r="Q625" s="18">
        <f t="shared" si="669"/>
        <v>0</v>
      </c>
      <c r="R625" s="18">
        <f t="shared" si="670"/>
        <v>0</v>
      </c>
      <c r="S625" s="18">
        <f t="shared" si="671"/>
        <v>0</v>
      </c>
      <c r="T625" s="18">
        <f t="shared" si="672"/>
        <v>0</v>
      </c>
      <c r="U625" s="18">
        <f t="shared" si="673"/>
        <v>0</v>
      </c>
      <c r="V625" s="18">
        <f t="shared" si="674"/>
        <v>0</v>
      </c>
      <c r="W625" s="18">
        <f t="shared" si="665"/>
        <v>0</v>
      </c>
      <c r="X625" s="18">
        <f t="shared" si="666"/>
        <v>0</v>
      </c>
      <c r="Y625" s="18">
        <f t="shared" si="667"/>
        <v>0</v>
      </c>
      <c r="Z625" s="18" t="e">
        <f>#REF!-N625</f>
        <v>#REF!</v>
      </c>
      <c r="AA625" s="18" t="e">
        <f>#REF!-O625</f>
        <v>#REF!</v>
      </c>
      <c r="AB625" s="18">
        <f>SUM(AC625:AK625)</f>
        <v>0</v>
      </c>
      <c r="AC625" s="18">
        <f>SUM(AC483+AC489+AC500+AC505+AC511+AC517+AC523+AC528+AC534+AC546+AC551+AC557+AC568+AC574+AC580+AC585+AC591+AC596+AC608+AC614+AC620+AC539+AC602)</f>
        <v>0</v>
      </c>
      <c r="AD625" s="18">
        <f>SUM(AD483+AD489+AD500+AD505+AD511+AD517+AD523+AD528+AD534+AD546+AD551+AD557+AD568+AD574+AD580+AD585+AD591+AD596+AD608+AD614+AD620+AD539+AD602)</f>
        <v>0</v>
      </c>
      <c r="AE625" s="18">
        <f>SUM(AE483+AE489+AE500+AE505+AE511+AE517+AE523+AE528+AE534+AE546+AE551+AE557+AE568+AE574+AE580+AE585+AE591+AE596+AE608+AE614+AE620+AE539+AE602)</f>
        <v>0</v>
      </c>
      <c r="AF625" s="18">
        <f>SUM(AF483+AF489+AF500+AF505+AF511+AF517+AF523+AF528+AF534+AF546+AF551+AF557+AF568+AF574+AF580+AF585+AF591+AF596+AF608+AF614+AF620+AF539+AF602)</f>
        <v>0</v>
      </c>
      <c r="AG625" s="18">
        <f>SUM(AG483+AG489+AG500+AG505+AG511+AG517+AG523+AG528+AG534+AG546+AG551+AG557+AG568+AG574+AG580+AG585+AG591+AG596+AG608+AG614+AG620+AG539+AG602)</f>
        <v>0</v>
      </c>
      <c r="AH625" s="18">
        <f>SUM(AH483+AH489+AH500+AH505+AH511+AH517+AH523+AH528+AH534+AH546+AH551+AH557+AH568+AH574+AH580+AH585+AH591+AH596+AH608+AH614+AH620+AH539+AH602)</f>
        <v>0</v>
      </c>
      <c r="AI625" s="18">
        <f>SUM(AI483+AI489+AI500+AI505+AI511+AI517+AI523+AI528+AI534+AI546+AI551+AI557+AI568+AI574+AI580+AI585+AI591+AI596+AI608+AI614+AI620+AI539+AI602)</f>
        <v>0</v>
      </c>
      <c r="AJ625" s="18">
        <f>SUM(AJ483+AJ489+AJ500+AJ505+AJ511+AJ517+AJ523+AJ528+AJ534+AJ546+AJ551+AJ557+AJ568+AJ574+AJ580+AJ585+AJ591+AJ596+AJ608+AJ614+AJ620+AJ539+AJ602)</f>
        <v>0</v>
      </c>
      <c r="AK625" s="142">
        <f>SUM(AK483+AK489+AK500+AK505+AK511+AK517+AK523+AK528+AK534+AK546+AK551+AK557+AK568+AK574+AK580+AK585+AK591+AK596+AK608+AK614+AK620+AK539+AK602)</f>
        <v>0</v>
      </c>
    </row>
    <row r="626" spans="1:37" s="24" customFormat="1" ht="30.75" customHeight="1" x14ac:dyDescent="0.25">
      <c r="A626" s="101" t="s">
        <v>99</v>
      </c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6"/>
    </row>
    <row r="627" spans="1:37" s="24" customFormat="1" ht="15.75" outlineLevel="1" x14ac:dyDescent="0.25">
      <c r="A627" s="108" t="s">
        <v>74</v>
      </c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109"/>
    </row>
    <row r="628" spans="1:37" s="24" customFormat="1" ht="15.75" outlineLevel="1" x14ac:dyDescent="0.25">
      <c r="A628" s="108" t="s">
        <v>75</v>
      </c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109"/>
    </row>
    <row r="629" spans="1:37" s="24" customFormat="1" ht="15.75" customHeight="1" outlineLevel="1" x14ac:dyDescent="0.25">
      <c r="A629" s="113" t="s">
        <v>98</v>
      </c>
      <c r="B629" s="54" t="s">
        <v>94</v>
      </c>
      <c r="C629" s="47" t="s">
        <v>0</v>
      </c>
      <c r="D629" s="18">
        <f>SUM(E629:O629)</f>
        <v>488187.9</v>
      </c>
      <c r="E629" s="23">
        <f>SUM(E631:E633)</f>
        <v>14653.3</v>
      </c>
      <c r="F629" s="23">
        <f>SUM(F631:F633)</f>
        <v>16590.599999999999</v>
      </c>
      <c r="G629" s="23">
        <f>SUM(G631:G633)</f>
        <v>44809.5</v>
      </c>
      <c r="H629" s="23">
        <f>SUM(H631:H633)</f>
        <v>42545.4</v>
      </c>
      <c r="I629" s="23">
        <f>SUM(I631:I633)</f>
        <v>44695.1</v>
      </c>
      <c r="J629" s="23">
        <f>SUM(J631:J633)</f>
        <v>52993.1</v>
      </c>
      <c r="K629" s="23">
        <f>SUM(K631:K633)</f>
        <v>52664.1</v>
      </c>
      <c r="L629" s="23">
        <f>SUM(L631:L633)</f>
        <v>54809.2</v>
      </c>
      <c r="M629" s="23">
        <f>SUM(M631:M633)</f>
        <v>54809.2</v>
      </c>
      <c r="N629" s="23">
        <f>SUM(N631:N633)</f>
        <v>54809.2</v>
      </c>
      <c r="O629" s="23">
        <f>SUM(O631:O633)</f>
        <v>54809.2</v>
      </c>
      <c r="P629" s="18" t="e">
        <f t="shared" ref="P629:P644" si="675">SUM(Q629:AA629)</f>
        <v>#REF!</v>
      </c>
      <c r="Q629" s="23">
        <f t="shared" ref="Q629:W629" si="676">AC629-E629</f>
        <v>0</v>
      </c>
      <c r="R629" s="23">
        <f t="shared" si="676"/>
        <v>0</v>
      </c>
      <c r="S629" s="23">
        <f t="shared" si="676"/>
        <v>0</v>
      </c>
      <c r="T629" s="23">
        <f t="shared" si="676"/>
        <v>0</v>
      </c>
      <c r="U629" s="23">
        <f t="shared" si="676"/>
        <v>0</v>
      </c>
      <c r="V629" s="23">
        <f t="shared" si="676"/>
        <v>0</v>
      </c>
      <c r="W629" s="23">
        <f t="shared" si="676"/>
        <v>-1090</v>
      </c>
      <c r="X629" s="23">
        <f t="shared" ref="X629" si="677">AJ629-L629</f>
        <v>-1631.3999999999942</v>
      </c>
      <c r="Y629" s="23">
        <f t="shared" ref="Y629" si="678">AK629-M629</f>
        <v>168.20000000000437</v>
      </c>
      <c r="Z629" s="23" t="e">
        <f>#REF!-N629</f>
        <v>#REF!</v>
      </c>
      <c r="AA629" s="23" t="e">
        <f>#REF!-O629</f>
        <v>#REF!</v>
      </c>
      <c r="AB629" s="18">
        <f>SUM(AC629:AK629)</f>
        <v>376016.3</v>
      </c>
      <c r="AC629" s="23">
        <f>SUM(AC631:AC633)</f>
        <v>14653.3</v>
      </c>
      <c r="AD629" s="23">
        <f>SUM(AD631:AD633)</f>
        <v>16590.599999999999</v>
      </c>
      <c r="AE629" s="23">
        <f>SUM(AE631:AE633)</f>
        <v>44809.5</v>
      </c>
      <c r="AF629" s="23">
        <f>SUM(AF631:AF633)</f>
        <v>42545.4</v>
      </c>
      <c r="AG629" s="23">
        <f>SUM(AG631:AG633)</f>
        <v>44695.1</v>
      </c>
      <c r="AH629" s="23">
        <f>SUM(AH631:AH633)</f>
        <v>52993.1</v>
      </c>
      <c r="AI629" s="23">
        <f>SUM(AI631:AI633)</f>
        <v>51574.1</v>
      </c>
      <c r="AJ629" s="23">
        <f>SUM(AJ631:AJ633)</f>
        <v>53177.8</v>
      </c>
      <c r="AK629" s="141">
        <f>SUM(AK631:AK633)</f>
        <v>54977.4</v>
      </c>
    </row>
    <row r="630" spans="1:37" s="24" customFormat="1" ht="15.75" outlineLevel="1" x14ac:dyDescent="0.25">
      <c r="A630" s="113"/>
      <c r="B630" s="54"/>
      <c r="C630" s="47" t="s">
        <v>1</v>
      </c>
      <c r="D630" s="18">
        <f t="shared" ref="D630:D689" si="679">SUM(E630:O630)</f>
        <v>0</v>
      </c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18" t="e">
        <f t="shared" si="675"/>
        <v>#REF!</v>
      </c>
      <c r="Q630" s="23"/>
      <c r="R630" s="23"/>
      <c r="S630" s="23"/>
      <c r="T630" s="23"/>
      <c r="U630" s="23"/>
      <c r="V630" s="23"/>
      <c r="W630" s="23">
        <f t="shared" ref="W630:W644" si="680">AI630-K630</f>
        <v>0</v>
      </c>
      <c r="X630" s="23">
        <f t="shared" ref="X630:X644" si="681">AJ630-L630</f>
        <v>0</v>
      </c>
      <c r="Y630" s="23">
        <f t="shared" ref="Y630:Y644" si="682">AK630-M630</f>
        <v>0</v>
      </c>
      <c r="Z630" s="23" t="e">
        <f>#REF!-N630</f>
        <v>#REF!</v>
      </c>
      <c r="AA630" s="23" t="e">
        <f>#REF!-O630</f>
        <v>#REF!</v>
      </c>
      <c r="AB630" s="18">
        <f>SUM(AC630:AK630)</f>
        <v>0</v>
      </c>
      <c r="AC630" s="23"/>
      <c r="AD630" s="23"/>
      <c r="AE630" s="23"/>
      <c r="AF630" s="23"/>
      <c r="AG630" s="23"/>
      <c r="AH630" s="23"/>
      <c r="AI630" s="23"/>
      <c r="AJ630" s="23"/>
      <c r="AK630" s="141"/>
    </row>
    <row r="631" spans="1:37" s="24" customFormat="1" ht="15.75" outlineLevel="1" x14ac:dyDescent="0.25">
      <c r="A631" s="113"/>
      <c r="B631" s="54"/>
      <c r="C631" s="47" t="s">
        <v>2</v>
      </c>
      <c r="D631" s="18">
        <f t="shared" si="679"/>
        <v>0</v>
      </c>
      <c r="E631" s="23">
        <v>0</v>
      </c>
      <c r="F631" s="23">
        <v>0</v>
      </c>
      <c r="G631" s="23">
        <v>0</v>
      </c>
      <c r="H631" s="23">
        <v>0</v>
      </c>
      <c r="I631" s="23">
        <v>0</v>
      </c>
      <c r="J631" s="23">
        <v>0</v>
      </c>
      <c r="K631" s="23">
        <v>0</v>
      </c>
      <c r="L631" s="23">
        <v>0</v>
      </c>
      <c r="M631" s="23">
        <v>0</v>
      </c>
      <c r="N631" s="23">
        <v>0</v>
      </c>
      <c r="O631" s="23">
        <v>0</v>
      </c>
      <c r="P631" s="18" t="e">
        <f t="shared" si="675"/>
        <v>#REF!</v>
      </c>
      <c r="Q631" s="23">
        <f t="shared" ref="Q631:Q644" si="683">AC631-E631</f>
        <v>0</v>
      </c>
      <c r="R631" s="23">
        <f t="shared" ref="R631:R644" si="684">AD631-F631</f>
        <v>0</v>
      </c>
      <c r="S631" s="23">
        <f t="shared" ref="S631:S644" si="685">AE631-G631</f>
        <v>0</v>
      </c>
      <c r="T631" s="23">
        <f t="shared" ref="T631:T644" si="686">AF631-H631</f>
        <v>0</v>
      </c>
      <c r="U631" s="23">
        <f t="shared" ref="U631:U644" si="687">AG631-I631</f>
        <v>0</v>
      </c>
      <c r="V631" s="23">
        <f t="shared" ref="V631:V644" si="688">AH631-J631</f>
        <v>0</v>
      </c>
      <c r="W631" s="23">
        <f t="shared" si="680"/>
        <v>0</v>
      </c>
      <c r="X631" s="23">
        <f t="shared" si="681"/>
        <v>0</v>
      </c>
      <c r="Y631" s="23">
        <f t="shared" si="682"/>
        <v>0</v>
      </c>
      <c r="Z631" s="23" t="e">
        <f>#REF!-N631</f>
        <v>#REF!</v>
      </c>
      <c r="AA631" s="23" t="e">
        <f>#REF!-O631</f>
        <v>#REF!</v>
      </c>
      <c r="AB631" s="18">
        <f>SUM(AC631:AK631)</f>
        <v>0</v>
      </c>
      <c r="AC631" s="23">
        <v>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>
        <v>0</v>
      </c>
      <c r="AJ631" s="23">
        <v>0</v>
      </c>
      <c r="AK631" s="141">
        <v>0</v>
      </c>
    </row>
    <row r="632" spans="1:37" s="24" customFormat="1" ht="15.75" outlineLevel="1" x14ac:dyDescent="0.25">
      <c r="A632" s="113"/>
      <c r="B632" s="54"/>
      <c r="C632" s="47" t="s">
        <v>3</v>
      </c>
      <c r="D632" s="18">
        <f t="shared" si="679"/>
        <v>488187.9</v>
      </c>
      <c r="E632" s="23">
        <f>16280.8-687-940.5</f>
        <v>14653.3</v>
      </c>
      <c r="F632" s="23">
        <v>16590.599999999999</v>
      </c>
      <c r="G632" s="23">
        <f>17021.7-1000.7+28788.5</f>
        <v>44809.5</v>
      </c>
      <c r="H632" s="23">
        <f>41634.1+911.3</f>
        <v>42545.4</v>
      </c>
      <c r="I632" s="23">
        <f>44095.1+600</f>
        <v>44695.1</v>
      </c>
      <c r="J632" s="23">
        <f>52089.1+904</f>
        <v>52993.1</v>
      </c>
      <c r="K632" s="23">
        <v>52664.1</v>
      </c>
      <c r="L632" s="23">
        <v>54809.2</v>
      </c>
      <c r="M632" s="23">
        <v>54809.2</v>
      </c>
      <c r="N632" s="23">
        <v>54809.2</v>
      </c>
      <c r="O632" s="23">
        <v>54809.2</v>
      </c>
      <c r="P632" s="18" t="e">
        <f t="shared" si="675"/>
        <v>#REF!</v>
      </c>
      <c r="Q632" s="23">
        <f t="shared" si="683"/>
        <v>0</v>
      </c>
      <c r="R632" s="23">
        <f t="shared" si="684"/>
        <v>0</v>
      </c>
      <c r="S632" s="23">
        <f t="shared" si="685"/>
        <v>0</v>
      </c>
      <c r="T632" s="23">
        <f t="shared" si="686"/>
        <v>0</v>
      </c>
      <c r="U632" s="23">
        <f t="shared" si="687"/>
        <v>0</v>
      </c>
      <c r="V632" s="23">
        <f t="shared" si="688"/>
        <v>0</v>
      </c>
      <c r="W632" s="23">
        <f t="shared" si="680"/>
        <v>-1090</v>
      </c>
      <c r="X632" s="23">
        <f t="shared" si="681"/>
        <v>-1631.3999999999942</v>
      </c>
      <c r="Y632" s="23">
        <f t="shared" si="682"/>
        <v>168.20000000000437</v>
      </c>
      <c r="Z632" s="23" t="e">
        <f>#REF!-N632</f>
        <v>#REF!</v>
      </c>
      <c r="AA632" s="23" t="e">
        <f>#REF!-O632</f>
        <v>#REF!</v>
      </c>
      <c r="AB632" s="18">
        <f>SUM(AC632:AK632)</f>
        <v>376016.3</v>
      </c>
      <c r="AC632" s="23">
        <f>16280.8-687-940.5</f>
        <v>14653.3</v>
      </c>
      <c r="AD632" s="23">
        <v>16590.599999999999</v>
      </c>
      <c r="AE632" s="23">
        <f>17021.7-1000.7+28788.5</f>
        <v>44809.5</v>
      </c>
      <c r="AF632" s="23">
        <f>41634.1+911.3</f>
        <v>42545.4</v>
      </c>
      <c r="AG632" s="23">
        <f>44095.1+600</f>
        <v>44695.1</v>
      </c>
      <c r="AH632" s="23">
        <f>52089.1+904</f>
        <v>52993.1</v>
      </c>
      <c r="AI632" s="23">
        <v>51574.1</v>
      </c>
      <c r="AJ632" s="23">
        <v>53177.8</v>
      </c>
      <c r="AK632" s="141">
        <v>54977.4</v>
      </c>
    </row>
    <row r="633" spans="1:37" s="24" customFormat="1" ht="15.75" outlineLevel="1" x14ac:dyDescent="0.25">
      <c r="A633" s="113"/>
      <c r="B633" s="54"/>
      <c r="C633" s="47" t="s">
        <v>4</v>
      </c>
      <c r="D633" s="18">
        <f t="shared" si="679"/>
        <v>0</v>
      </c>
      <c r="E633" s="23">
        <v>0</v>
      </c>
      <c r="F633" s="23">
        <v>0</v>
      </c>
      <c r="G633" s="23">
        <v>0</v>
      </c>
      <c r="H633" s="23">
        <v>0</v>
      </c>
      <c r="I633" s="23">
        <v>0</v>
      </c>
      <c r="J633" s="23">
        <v>0</v>
      </c>
      <c r="K633" s="23">
        <v>0</v>
      </c>
      <c r="L633" s="23">
        <v>0</v>
      </c>
      <c r="M633" s="23">
        <v>0</v>
      </c>
      <c r="N633" s="23">
        <v>0</v>
      </c>
      <c r="O633" s="23">
        <v>0</v>
      </c>
      <c r="P633" s="18" t="e">
        <f t="shared" si="675"/>
        <v>#REF!</v>
      </c>
      <c r="Q633" s="23">
        <f t="shared" si="683"/>
        <v>0</v>
      </c>
      <c r="R633" s="23">
        <f t="shared" si="684"/>
        <v>0</v>
      </c>
      <c r="S633" s="23">
        <f t="shared" si="685"/>
        <v>0</v>
      </c>
      <c r="T633" s="23">
        <f t="shared" si="686"/>
        <v>0</v>
      </c>
      <c r="U633" s="23">
        <f t="shared" si="687"/>
        <v>0</v>
      </c>
      <c r="V633" s="23">
        <f t="shared" si="688"/>
        <v>0</v>
      </c>
      <c r="W633" s="23">
        <f t="shared" si="680"/>
        <v>0</v>
      </c>
      <c r="X633" s="23">
        <f t="shared" si="681"/>
        <v>0</v>
      </c>
      <c r="Y633" s="23">
        <f t="shared" si="682"/>
        <v>0</v>
      </c>
      <c r="Z633" s="23" t="e">
        <f>#REF!-N633</f>
        <v>#REF!</v>
      </c>
      <c r="AA633" s="23" t="e">
        <f>#REF!-O633</f>
        <v>#REF!</v>
      </c>
      <c r="AB633" s="18">
        <f>SUM(AC633:AK633)</f>
        <v>0</v>
      </c>
      <c r="AC633" s="23">
        <v>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>
        <v>0</v>
      </c>
      <c r="AJ633" s="23">
        <v>0</v>
      </c>
      <c r="AK633" s="141">
        <v>0</v>
      </c>
    </row>
    <row r="634" spans="1:37" s="24" customFormat="1" ht="15.75" hidden="1" customHeight="1" outlineLevel="1" x14ac:dyDescent="0.25">
      <c r="A634" s="113" t="s">
        <v>47</v>
      </c>
      <c r="B634" s="54" t="s">
        <v>174</v>
      </c>
      <c r="C634" s="47" t="s">
        <v>0</v>
      </c>
      <c r="D634" s="18">
        <f t="shared" si="679"/>
        <v>55851.299999999996</v>
      </c>
      <c r="E634" s="23">
        <f t="shared" ref="E634:O634" si="689">SUM(E636:E639)</f>
        <v>27613.699999999997</v>
      </c>
      <c r="F634" s="23">
        <f t="shared" si="689"/>
        <v>28237.599999999999</v>
      </c>
      <c r="G634" s="23">
        <f t="shared" si="689"/>
        <v>0</v>
      </c>
      <c r="H634" s="23">
        <f t="shared" si="689"/>
        <v>0</v>
      </c>
      <c r="I634" s="23">
        <f t="shared" si="689"/>
        <v>0</v>
      </c>
      <c r="J634" s="23">
        <f t="shared" si="689"/>
        <v>0</v>
      </c>
      <c r="K634" s="23">
        <f t="shared" si="689"/>
        <v>0</v>
      </c>
      <c r="L634" s="23">
        <f t="shared" si="689"/>
        <v>0</v>
      </c>
      <c r="M634" s="23">
        <f t="shared" si="689"/>
        <v>0</v>
      </c>
      <c r="N634" s="23">
        <f t="shared" si="689"/>
        <v>0</v>
      </c>
      <c r="O634" s="23">
        <f t="shared" si="689"/>
        <v>0</v>
      </c>
      <c r="P634" s="18" t="e">
        <f t="shared" si="675"/>
        <v>#REF!</v>
      </c>
      <c r="Q634" s="23">
        <f t="shared" si="683"/>
        <v>0</v>
      </c>
      <c r="R634" s="23">
        <f t="shared" si="684"/>
        <v>0</v>
      </c>
      <c r="S634" s="23">
        <f t="shared" si="685"/>
        <v>0</v>
      </c>
      <c r="T634" s="23">
        <f t="shared" si="686"/>
        <v>0</v>
      </c>
      <c r="U634" s="23">
        <f t="shared" si="687"/>
        <v>0</v>
      </c>
      <c r="V634" s="23">
        <f t="shared" si="688"/>
        <v>0</v>
      </c>
      <c r="W634" s="23">
        <f t="shared" si="680"/>
        <v>0</v>
      </c>
      <c r="X634" s="23">
        <f t="shared" si="681"/>
        <v>0</v>
      </c>
      <c r="Y634" s="23">
        <f t="shared" si="682"/>
        <v>0</v>
      </c>
      <c r="Z634" s="23" t="e">
        <f>#REF!-N634</f>
        <v>#REF!</v>
      </c>
      <c r="AA634" s="23" t="e">
        <f>#REF!-O634</f>
        <v>#REF!</v>
      </c>
      <c r="AB634" s="18">
        <f>SUM(AC634:AK634)</f>
        <v>55851.299999999996</v>
      </c>
      <c r="AC634" s="23">
        <f t="shared" ref="AC634:AI634" si="690">SUM(AC636:AC639)</f>
        <v>27613.699999999997</v>
      </c>
      <c r="AD634" s="23">
        <f t="shared" si="690"/>
        <v>28237.599999999999</v>
      </c>
      <c r="AE634" s="23">
        <f t="shared" si="690"/>
        <v>0</v>
      </c>
      <c r="AF634" s="23">
        <f t="shared" si="690"/>
        <v>0</v>
      </c>
      <c r="AG634" s="23">
        <f t="shared" si="690"/>
        <v>0</v>
      </c>
      <c r="AH634" s="23">
        <f t="shared" si="690"/>
        <v>0</v>
      </c>
      <c r="AI634" s="23">
        <f t="shared" si="690"/>
        <v>0</v>
      </c>
      <c r="AJ634" s="23">
        <f t="shared" ref="AJ634:AK634" si="691">SUM(AJ636:AJ639)</f>
        <v>0</v>
      </c>
      <c r="AK634" s="141">
        <f t="shared" si="691"/>
        <v>0</v>
      </c>
    </row>
    <row r="635" spans="1:37" s="24" customFormat="1" ht="15.75" hidden="1" customHeight="1" outlineLevel="1" x14ac:dyDescent="0.25">
      <c r="A635" s="113"/>
      <c r="B635" s="54"/>
      <c r="C635" s="47" t="s">
        <v>1</v>
      </c>
      <c r="D635" s="18">
        <f t="shared" si="679"/>
        <v>0</v>
      </c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18" t="e">
        <f t="shared" si="675"/>
        <v>#REF!</v>
      </c>
      <c r="Q635" s="23"/>
      <c r="R635" s="23"/>
      <c r="S635" s="23"/>
      <c r="T635" s="23"/>
      <c r="U635" s="23"/>
      <c r="V635" s="23"/>
      <c r="W635" s="23">
        <f t="shared" si="680"/>
        <v>0</v>
      </c>
      <c r="X635" s="23">
        <f t="shared" si="681"/>
        <v>0</v>
      </c>
      <c r="Y635" s="23">
        <f t="shared" si="682"/>
        <v>0</v>
      </c>
      <c r="Z635" s="23" t="e">
        <f>#REF!-N635</f>
        <v>#REF!</v>
      </c>
      <c r="AA635" s="23" t="e">
        <f>#REF!-O635</f>
        <v>#REF!</v>
      </c>
      <c r="AB635" s="18">
        <f>SUM(AC635:AK635)</f>
        <v>0</v>
      </c>
      <c r="AC635" s="23"/>
      <c r="AD635" s="23"/>
      <c r="AE635" s="23"/>
      <c r="AF635" s="23"/>
      <c r="AG635" s="23"/>
      <c r="AH635" s="23"/>
      <c r="AI635" s="23"/>
      <c r="AJ635" s="23"/>
      <c r="AK635" s="141"/>
    </row>
    <row r="636" spans="1:37" s="24" customFormat="1" ht="15.75" hidden="1" customHeight="1" outlineLevel="1" x14ac:dyDescent="0.25">
      <c r="A636" s="113"/>
      <c r="B636" s="54"/>
      <c r="C636" s="47" t="s">
        <v>2</v>
      </c>
      <c r="D636" s="18">
        <f t="shared" si="679"/>
        <v>0</v>
      </c>
      <c r="E636" s="23">
        <v>0</v>
      </c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v>0</v>
      </c>
      <c r="L636" s="23">
        <v>0</v>
      </c>
      <c r="M636" s="23">
        <v>0</v>
      </c>
      <c r="N636" s="23">
        <v>0</v>
      </c>
      <c r="O636" s="23">
        <v>0</v>
      </c>
      <c r="P636" s="18" t="e">
        <f t="shared" si="675"/>
        <v>#REF!</v>
      </c>
      <c r="Q636" s="23">
        <f t="shared" si="683"/>
        <v>0</v>
      </c>
      <c r="R636" s="23">
        <f t="shared" si="684"/>
        <v>0</v>
      </c>
      <c r="S636" s="23">
        <f t="shared" si="685"/>
        <v>0</v>
      </c>
      <c r="T636" s="23">
        <f t="shared" si="686"/>
        <v>0</v>
      </c>
      <c r="U636" s="23">
        <f t="shared" si="687"/>
        <v>0</v>
      </c>
      <c r="V636" s="23">
        <f t="shared" si="688"/>
        <v>0</v>
      </c>
      <c r="W636" s="23">
        <f t="shared" si="680"/>
        <v>0</v>
      </c>
      <c r="X636" s="23">
        <f t="shared" si="681"/>
        <v>0</v>
      </c>
      <c r="Y636" s="23">
        <f t="shared" si="682"/>
        <v>0</v>
      </c>
      <c r="Z636" s="23" t="e">
        <f>#REF!-N636</f>
        <v>#REF!</v>
      </c>
      <c r="AA636" s="23" t="e">
        <f>#REF!-O636</f>
        <v>#REF!</v>
      </c>
      <c r="AB636" s="18">
        <f>SUM(AC636:AK636)</f>
        <v>0</v>
      </c>
      <c r="AC636" s="23">
        <v>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>
        <v>0</v>
      </c>
      <c r="AJ636" s="23">
        <v>0</v>
      </c>
      <c r="AK636" s="141">
        <v>0</v>
      </c>
    </row>
    <row r="637" spans="1:37" s="24" customFormat="1" ht="15.75" hidden="1" customHeight="1" outlineLevel="1" x14ac:dyDescent="0.25">
      <c r="A637" s="113"/>
      <c r="B637" s="54"/>
      <c r="C637" s="47" t="s">
        <v>3</v>
      </c>
      <c r="D637" s="18">
        <f t="shared" si="679"/>
        <v>55851.299999999996</v>
      </c>
      <c r="E637" s="23">
        <f>29611.1-1281.2-410.2-306</f>
        <v>27613.699999999997</v>
      </c>
      <c r="F637" s="23">
        <v>28237.599999999999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  <c r="L637" s="23">
        <v>0</v>
      </c>
      <c r="M637" s="23">
        <v>0</v>
      </c>
      <c r="N637" s="23">
        <v>0</v>
      </c>
      <c r="O637" s="23">
        <v>0</v>
      </c>
      <c r="P637" s="18" t="e">
        <f t="shared" si="675"/>
        <v>#REF!</v>
      </c>
      <c r="Q637" s="23">
        <f t="shared" si="683"/>
        <v>0</v>
      </c>
      <c r="R637" s="23">
        <f t="shared" si="684"/>
        <v>0</v>
      </c>
      <c r="S637" s="23">
        <f t="shared" si="685"/>
        <v>0</v>
      </c>
      <c r="T637" s="23">
        <f t="shared" si="686"/>
        <v>0</v>
      </c>
      <c r="U637" s="23">
        <f t="shared" si="687"/>
        <v>0</v>
      </c>
      <c r="V637" s="23">
        <f t="shared" si="688"/>
        <v>0</v>
      </c>
      <c r="W637" s="23">
        <f t="shared" si="680"/>
        <v>0</v>
      </c>
      <c r="X637" s="23">
        <f t="shared" si="681"/>
        <v>0</v>
      </c>
      <c r="Y637" s="23">
        <f t="shared" si="682"/>
        <v>0</v>
      </c>
      <c r="Z637" s="23" t="e">
        <f>#REF!-N637</f>
        <v>#REF!</v>
      </c>
      <c r="AA637" s="23" t="e">
        <f>#REF!-O637</f>
        <v>#REF!</v>
      </c>
      <c r="AB637" s="18">
        <f>SUM(AC637:AK637)</f>
        <v>55851.299999999996</v>
      </c>
      <c r="AC637" s="23">
        <f>29611.1-1281.2-410.2-306</f>
        <v>27613.699999999997</v>
      </c>
      <c r="AD637" s="23">
        <v>28237.599999999999</v>
      </c>
      <c r="AE637" s="23">
        <v>0</v>
      </c>
      <c r="AF637" s="23">
        <v>0</v>
      </c>
      <c r="AG637" s="23">
        <v>0</v>
      </c>
      <c r="AH637" s="23">
        <v>0</v>
      </c>
      <c r="AI637" s="23">
        <v>0</v>
      </c>
      <c r="AJ637" s="23">
        <v>0</v>
      </c>
      <c r="AK637" s="141">
        <v>0</v>
      </c>
    </row>
    <row r="638" spans="1:37" s="24" customFormat="1" ht="15.75" hidden="1" customHeight="1" outlineLevel="1" x14ac:dyDescent="0.25">
      <c r="A638" s="113"/>
      <c r="B638" s="54"/>
      <c r="C638" s="47" t="s">
        <v>4</v>
      </c>
      <c r="D638" s="18">
        <f t="shared" si="679"/>
        <v>0</v>
      </c>
      <c r="E638" s="23">
        <v>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0</v>
      </c>
      <c r="P638" s="18" t="e">
        <f t="shared" si="675"/>
        <v>#REF!</v>
      </c>
      <c r="Q638" s="23">
        <f t="shared" si="683"/>
        <v>0</v>
      </c>
      <c r="R638" s="23">
        <f t="shared" si="684"/>
        <v>0</v>
      </c>
      <c r="S638" s="23">
        <f t="shared" si="685"/>
        <v>0</v>
      </c>
      <c r="T638" s="23">
        <f t="shared" si="686"/>
        <v>0</v>
      </c>
      <c r="U638" s="23">
        <f t="shared" si="687"/>
        <v>0</v>
      </c>
      <c r="V638" s="23">
        <f t="shared" si="688"/>
        <v>0</v>
      </c>
      <c r="W638" s="23">
        <f t="shared" si="680"/>
        <v>0</v>
      </c>
      <c r="X638" s="23">
        <f t="shared" si="681"/>
        <v>0</v>
      </c>
      <c r="Y638" s="23">
        <f t="shared" si="682"/>
        <v>0</v>
      </c>
      <c r="Z638" s="23" t="e">
        <f>#REF!-N638</f>
        <v>#REF!</v>
      </c>
      <c r="AA638" s="23" t="e">
        <f>#REF!-O638</f>
        <v>#REF!</v>
      </c>
      <c r="AB638" s="18">
        <f>SUM(AC638:AK638)</f>
        <v>0</v>
      </c>
      <c r="AC638" s="23">
        <v>0</v>
      </c>
      <c r="AD638" s="23">
        <v>0</v>
      </c>
      <c r="AE638" s="23">
        <v>0</v>
      </c>
      <c r="AF638" s="23">
        <v>0</v>
      </c>
      <c r="AG638" s="23">
        <v>0</v>
      </c>
      <c r="AH638" s="23">
        <v>0</v>
      </c>
      <c r="AI638" s="23">
        <v>0</v>
      </c>
      <c r="AJ638" s="23">
        <v>0</v>
      </c>
      <c r="AK638" s="141">
        <v>0</v>
      </c>
    </row>
    <row r="639" spans="1:37" s="24" customFormat="1" ht="15.75" hidden="1" customHeight="1" outlineLevel="1" x14ac:dyDescent="0.25">
      <c r="A639" s="113"/>
      <c r="B639" s="54"/>
      <c r="C639" s="47" t="s">
        <v>5</v>
      </c>
      <c r="D639" s="18">
        <f t="shared" si="679"/>
        <v>0</v>
      </c>
      <c r="E639" s="23">
        <v>0</v>
      </c>
      <c r="F639" s="23">
        <v>0</v>
      </c>
      <c r="G639" s="23">
        <v>0</v>
      </c>
      <c r="H639" s="23">
        <v>0</v>
      </c>
      <c r="I639" s="23">
        <v>0</v>
      </c>
      <c r="J639" s="23">
        <v>0</v>
      </c>
      <c r="K639" s="23">
        <v>0</v>
      </c>
      <c r="L639" s="23">
        <v>0</v>
      </c>
      <c r="M639" s="23">
        <v>0</v>
      </c>
      <c r="N639" s="23">
        <v>0</v>
      </c>
      <c r="O639" s="23">
        <v>0</v>
      </c>
      <c r="P639" s="18" t="e">
        <f t="shared" si="675"/>
        <v>#REF!</v>
      </c>
      <c r="Q639" s="23">
        <f t="shared" si="683"/>
        <v>0</v>
      </c>
      <c r="R639" s="23">
        <f t="shared" si="684"/>
        <v>0</v>
      </c>
      <c r="S639" s="23">
        <f t="shared" si="685"/>
        <v>0</v>
      </c>
      <c r="T639" s="23">
        <f t="shared" si="686"/>
        <v>0</v>
      </c>
      <c r="U639" s="23">
        <f t="shared" si="687"/>
        <v>0</v>
      </c>
      <c r="V639" s="23">
        <f t="shared" si="688"/>
        <v>0</v>
      </c>
      <c r="W639" s="23">
        <f t="shared" si="680"/>
        <v>0</v>
      </c>
      <c r="X639" s="23">
        <f t="shared" si="681"/>
        <v>0</v>
      </c>
      <c r="Y639" s="23">
        <f t="shared" si="682"/>
        <v>0</v>
      </c>
      <c r="Z639" s="23" t="e">
        <f>#REF!-N639</f>
        <v>#REF!</v>
      </c>
      <c r="AA639" s="23" t="e">
        <f>#REF!-O639</f>
        <v>#REF!</v>
      </c>
      <c r="AB639" s="18">
        <f>SUM(AC639:AK639)</f>
        <v>0</v>
      </c>
      <c r="AC639" s="23">
        <v>0</v>
      </c>
      <c r="AD639" s="23">
        <v>0</v>
      </c>
      <c r="AE639" s="23">
        <v>0</v>
      </c>
      <c r="AF639" s="23">
        <v>0</v>
      </c>
      <c r="AG639" s="23">
        <v>0</v>
      </c>
      <c r="AH639" s="23">
        <v>0</v>
      </c>
      <c r="AI639" s="23">
        <v>0</v>
      </c>
      <c r="AJ639" s="23">
        <v>0</v>
      </c>
      <c r="AK639" s="141">
        <v>0</v>
      </c>
    </row>
    <row r="640" spans="1:37" s="24" customFormat="1" ht="15.75" customHeight="1" outlineLevel="1" x14ac:dyDescent="0.25">
      <c r="A640" s="113" t="s">
        <v>48</v>
      </c>
      <c r="B640" s="54" t="s">
        <v>94</v>
      </c>
      <c r="C640" s="47" t="s">
        <v>0</v>
      </c>
      <c r="D640" s="18">
        <f t="shared" si="679"/>
        <v>1107818.0999999999</v>
      </c>
      <c r="E640" s="23">
        <f>SUM(E642:E644)</f>
        <v>95068.800000000003</v>
      </c>
      <c r="F640" s="23">
        <f>SUM(F642:F644)</f>
        <v>92431.4</v>
      </c>
      <c r="G640" s="23">
        <f>SUM(G642:G644)</f>
        <v>93943.9</v>
      </c>
      <c r="H640" s="23">
        <f>SUM(H642:H644)</f>
        <v>89141.6</v>
      </c>
      <c r="I640" s="23">
        <f>SUM(I642:I644)</f>
        <v>94513.000000000015</v>
      </c>
      <c r="J640" s="23">
        <f>SUM(J642:J644)</f>
        <v>104126.3</v>
      </c>
      <c r="K640" s="23">
        <f>SUM(K642:K644)</f>
        <v>105418.3</v>
      </c>
      <c r="L640" s="23">
        <f>SUM(L642:L644)</f>
        <v>108293.7</v>
      </c>
      <c r="M640" s="23">
        <f>SUM(M642:M644)</f>
        <v>108293.7</v>
      </c>
      <c r="N640" s="23">
        <f>SUM(N642:N644)</f>
        <v>108293.7</v>
      </c>
      <c r="O640" s="23">
        <f>SUM(O642:O644)</f>
        <v>108293.7</v>
      </c>
      <c r="P640" s="18" t="e">
        <f t="shared" si="675"/>
        <v>#REF!</v>
      </c>
      <c r="Q640" s="23">
        <f t="shared" si="683"/>
        <v>0</v>
      </c>
      <c r="R640" s="23">
        <f t="shared" si="684"/>
        <v>0</v>
      </c>
      <c r="S640" s="23">
        <f t="shared" si="685"/>
        <v>0</v>
      </c>
      <c r="T640" s="23">
        <f t="shared" si="686"/>
        <v>0</v>
      </c>
      <c r="U640" s="23">
        <f t="shared" si="687"/>
        <v>0</v>
      </c>
      <c r="V640" s="23">
        <f t="shared" si="688"/>
        <v>0</v>
      </c>
      <c r="W640" s="23">
        <f t="shared" si="680"/>
        <v>9820.3000000000029</v>
      </c>
      <c r="X640" s="23">
        <f t="shared" si="681"/>
        <v>11096.699999999997</v>
      </c>
      <c r="Y640" s="23">
        <f t="shared" si="682"/>
        <v>6884.6000000000058</v>
      </c>
      <c r="Z640" s="23" t="e">
        <f>#REF!-N640</f>
        <v>#REF!</v>
      </c>
      <c r="AA640" s="23" t="e">
        <f>#REF!-O640</f>
        <v>#REF!</v>
      </c>
      <c r="AB640" s="18">
        <f>SUM(AC640:AK640)</f>
        <v>919032.3</v>
      </c>
      <c r="AC640" s="23">
        <f>SUM(AC642:AC644)</f>
        <v>95068.800000000003</v>
      </c>
      <c r="AD640" s="23">
        <f>SUM(AD642:AD644)</f>
        <v>92431.4</v>
      </c>
      <c r="AE640" s="23">
        <f>SUM(AE642:AE644)</f>
        <v>93943.9</v>
      </c>
      <c r="AF640" s="23">
        <f>SUM(AF642:AF644)</f>
        <v>89141.6</v>
      </c>
      <c r="AG640" s="23">
        <f>SUM(AG642:AG644)</f>
        <v>94513.000000000015</v>
      </c>
      <c r="AH640" s="23">
        <f>SUM(AH642:AH644)</f>
        <v>104126.3</v>
      </c>
      <c r="AI640" s="23">
        <f>SUM(AI642:AI644)</f>
        <v>115238.6</v>
      </c>
      <c r="AJ640" s="23">
        <f>SUM(AJ642:AJ644)</f>
        <v>119390.39999999999</v>
      </c>
      <c r="AK640" s="141">
        <f>SUM(AK642:AK644)</f>
        <v>115178.3</v>
      </c>
    </row>
    <row r="641" spans="1:39" s="24" customFormat="1" ht="15.75" outlineLevel="1" x14ac:dyDescent="0.25">
      <c r="A641" s="113"/>
      <c r="B641" s="54"/>
      <c r="C641" s="47" t="s">
        <v>1</v>
      </c>
      <c r="D641" s="18">
        <f t="shared" si="679"/>
        <v>0</v>
      </c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18" t="e">
        <f t="shared" si="675"/>
        <v>#REF!</v>
      </c>
      <c r="Q641" s="23"/>
      <c r="R641" s="23"/>
      <c r="S641" s="23"/>
      <c r="T641" s="23"/>
      <c r="U641" s="23"/>
      <c r="V641" s="23"/>
      <c r="W641" s="23">
        <f t="shared" si="680"/>
        <v>0</v>
      </c>
      <c r="X641" s="23">
        <f t="shared" si="681"/>
        <v>0</v>
      </c>
      <c r="Y641" s="23">
        <f t="shared" si="682"/>
        <v>0</v>
      </c>
      <c r="Z641" s="23" t="e">
        <f>#REF!-N641</f>
        <v>#REF!</v>
      </c>
      <c r="AA641" s="23" t="e">
        <f>#REF!-O641</f>
        <v>#REF!</v>
      </c>
      <c r="AB641" s="18">
        <f>SUM(AC641:AK641)</f>
        <v>0</v>
      </c>
      <c r="AC641" s="23"/>
      <c r="AD641" s="23"/>
      <c r="AE641" s="23"/>
      <c r="AF641" s="23"/>
      <c r="AG641" s="23"/>
      <c r="AH641" s="23"/>
      <c r="AI641" s="23"/>
      <c r="AJ641" s="23"/>
      <c r="AK641" s="141"/>
    </row>
    <row r="642" spans="1:39" s="24" customFormat="1" ht="15.75" outlineLevel="1" x14ac:dyDescent="0.25">
      <c r="A642" s="113"/>
      <c r="B642" s="54"/>
      <c r="C642" s="47" t="s">
        <v>2</v>
      </c>
      <c r="D642" s="18">
        <f t="shared" si="679"/>
        <v>0</v>
      </c>
      <c r="E642" s="23">
        <v>0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0</v>
      </c>
      <c r="P642" s="18" t="e">
        <f t="shared" si="675"/>
        <v>#REF!</v>
      </c>
      <c r="Q642" s="23">
        <f t="shared" si="683"/>
        <v>0</v>
      </c>
      <c r="R642" s="23">
        <f t="shared" si="684"/>
        <v>0</v>
      </c>
      <c r="S642" s="23">
        <f t="shared" si="685"/>
        <v>0</v>
      </c>
      <c r="T642" s="23">
        <f t="shared" si="686"/>
        <v>0</v>
      </c>
      <c r="U642" s="23">
        <f t="shared" si="687"/>
        <v>0</v>
      </c>
      <c r="V642" s="23">
        <f t="shared" si="688"/>
        <v>0</v>
      </c>
      <c r="W642" s="23">
        <f t="shared" si="680"/>
        <v>0</v>
      </c>
      <c r="X642" s="23">
        <f t="shared" si="681"/>
        <v>0</v>
      </c>
      <c r="Y642" s="23">
        <f t="shared" si="682"/>
        <v>0</v>
      </c>
      <c r="Z642" s="23" t="e">
        <f>#REF!-N642</f>
        <v>#REF!</v>
      </c>
      <c r="AA642" s="23" t="e">
        <f>#REF!-O642</f>
        <v>#REF!</v>
      </c>
      <c r="AB642" s="18">
        <f>SUM(AC642:AK642)</f>
        <v>0</v>
      </c>
      <c r="AC642" s="23">
        <v>0</v>
      </c>
      <c r="AD642" s="23">
        <v>0</v>
      </c>
      <c r="AE642" s="23">
        <v>0</v>
      </c>
      <c r="AF642" s="23">
        <v>0</v>
      </c>
      <c r="AG642" s="23">
        <v>0</v>
      </c>
      <c r="AH642" s="23">
        <v>0</v>
      </c>
      <c r="AI642" s="23">
        <v>0</v>
      </c>
      <c r="AJ642" s="23">
        <v>0</v>
      </c>
      <c r="AK642" s="141">
        <v>0</v>
      </c>
    </row>
    <row r="643" spans="1:39" s="24" customFormat="1" ht="15.75" outlineLevel="1" x14ac:dyDescent="0.25">
      <c r="A643" s="113"/>
      <c r="B643" s="54"/>
      <c r="C643" s="47" t="s">
        <v>3</v>
      </c>
      <c r="D643" s="18">
        <f t="shared" si="679"/>
        <v>1107818.0999999999</v>
      </c>
      <c r="E643" s="23">
        <v>95068.800000000003</v>
      </c>
      <c r="F643" s="23">
        <v>92431.4</v>
      </c>
      <c r="G643" s="31">
        <v>93943.9</v>
      </c>
      <c r="H643" s="31">
        <v>89141.6</v>
      </c>
      <c r="I643" s="31">
        <f>68582.5+19592.1+6078.3+260.1</f>
        <v>94513.000000000015</v>
      </c>
      <c r="J643" s="31">
        <v>104126.3</v>
      </c>
      <c r="K643" s="31">
        <v>105418.3</v>
      </c>
      <c r="L643" s="23">
        <v>108293.7</v>
      </c>
      <c r="M643" s="23">
        <v>108293.7</v>
      </c>
      <c r="N643" s="23">
        <v>108293.7</v>
      </c>
      <c r="O643" s="23">
        <v>108293.7</v>
      </c>
      <c r="P643" s="18" t="e">
        <f t="shared" si="675"/>
        <v>#REF!</v>
      </c>
      <c r="Q643" s="23">
        <f t="shared" si="683"/>
        <v>0</v>
      </c>
      <c r="R643" s="23">
        <f t="shared" si="684"/>
        <v>0</v>
      </c>
      <c r="S643" s="23">
        <f t="shared" si="685"/>
        <v>0</v>
      </c>
      <c r="T643" s="23">
        <f t="shared" si="686"/>
        <v>0</v>
      </c>
      <c r="U643" s="23">
        <f t="shared" si="687"/>
        <v>0</v>
      </c>
      <c r="V643" s="23">
        <f t="shared" si="688"/>
        <v>0</v>
      </c>
      <c r="W643" s="23">
        <f t="shared" si="680"/>
        <v>9820.3000000000029</v>
      </c>
      <c r="X643" s="23">
        <f t="shared" si="681"/>
        <v>11096.699999999997</v>
      </c>
      <c r="Y643" s="23">
        <f t="shared" si="682"/>
        <v>6884.6000000000058</v>
      </c>
      <c r="Z643" s="23" t="e">
        <f>#REF!-N643</f>
        <v>#REF!</v>
      </c>
      <c r="AA643" s="23" t="e">
        <f>#REF!-O643</f>
        <v>#REF!</v>
      </c>
      <c r="AB643" s="18">
        <f>SUM(AC643:AK643)</f>
        <v>919032.3</v>
      </c>
      <c r="AC643" s="23">
        <v>95068.800000000003</v>
      </c>
      <c r="AD643" s="23">
        <v>92431.4</v>
      </c>
      <c r="AE643" s="31">
        <v>93943.9</v>
      </c>
      <c r="AF643" s="31">
        <v>89141.6</v>
      </c>
      <c r="AG643" s="31">
        <f>68582.5+19592.1+6078.3+260.1</f>
        <v>94513.000000000015</v>
      </c>
      <c r="AH643" s="31">
        <v>104126.3</v>
      </c>
      <c r="AI643" s="31">
        <v>115238.6</v>
      </c>
      <c r="AJ643" s="23">
        <v>119390.39999999999</v>
      </c>
      <c r="AK643" s="141">
        <v>115178.3</v>
      </c>
    </row>
    <row r="644" spans="1:39" s="24" customFormat="1" ht="15.75" outlineLevel="1" x14ac:dyDescent="0.25">
      <c r="A644" s="113"/>
      <c r="B644" s="54"/>
      <c r="C644" s="47" t="s">
        <v>4</v>
      </c>
      <c r="D644" s="18">
        <f t="shared" si="679"/>
        <v>0</v>
      </c>
      <c r="E644" s="23">
        <v>0</v>
      </c>
      <c r="F644" s="23">
        <v>0</v>
      </c>
      <c r="G644" s="23">
        <v>0</v>
      </c>
      <c r="H644" s="23">
        <v>0</v>
      </c>
      <c r="I644" s="23">
        <v>0</v>
      </c>
      <c r="J644" s="23"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0</v>
      </c>
      <c r="P644" s="18" t="e">
        <f t="shared" si="675"/>
        <v>#REF!</v>
      </c>
      <c r="Q644" s="23">
        <f t="shared" si="683"/>
        <v>0</v>
      </c>
      <c r="R644" s="23">
        <f t="shared" si="684"/>
        <v>0</v>
      </c>
      <c r="S644" s="23">
        <f t="shared" si="685"/>
        <v>0</v>
      </c>
      <c r="T644" s="23">
        <f t="shared" si="686"/>
        <v>0</v>
      </c>
      <c r="U644" s="23">
        <f t="shared" si="687"/>
        <v>0</v>
      </c>
      <c r="V644" s="23">
        <f t="shared" si="688"/>
        <v>0</v>
      </c>
      <c r="W644" s="23">
        <f t="shared" si="680"/>
        <v>0</v>
      </c>
      <c r="X644" s="23">
        <f t="shared" si="681"/>
        <v>0</v>
      </c>
      <c r="Y644" s="23">
        <f t="shared" si="682"/>
        <v>0</v>
      </c>
      <c r="Z644" s="23" t="e">
        <f>#REF!-N644</f>
        <v>#REF!</v>
      </c>
      <c r="AA644" s="23" t="e">
        <f>#REF!-O644</f>
        <v>#REF!</v>
      </c>
      <c r="AB644" s="18">
        <f>SUM(AC644:AK644)</f>
        <v>0</v>
      </c>
      <c r="AC644" s="23">
        <v>0</v>
      </c>
      <c r="AD644" s="23">
        <v>0</v>
      </c>
      <c r="AE644" s="23">
        <v>0</v>
      </c>
      <c r="AF644" s="23">
        <v>0</v>
      </c>
      <c r="AG644" s="23">
        <v>0</v>
      </c>
      <c r="AH644" s="23">
        <v>0</v>
      </c>
      <c r="AI644" s="23">
        <v>0</v>
      </c>
      <c r="AJ644" s="23">
        <v>0</v>
      </c>
      <c r="AK644" s="141">
        <v>0</v>
      </c>
    </row>
    <row r="645" spans="1:39" s="24" customFormat="1" ht="15.75" outlineLevel="1" x14ac:dyDescent="0.25">
      <c r="A645" s="114" t="s">
        <v>76</v>
      </c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115"/>
    </row>
    <row r="646" spans="1:39" s="24" customFormat="1" ht="15.75" customHeight="1" outlineLevel="1" x14ac:dyDescent="0.25">
      <c r="A646" s="113" t="s">
        <v>93</v>
      </c>
      <c r="B646" s="54" t="s">
        <v>94</v>
      </c>
      <c r="C646" s="47" t="s">
        <v>0</v>
      </c>
      <c r="D646" s="18">
        <f t="shared" si="679"/>
        <v>670661.9</v>
      </c>
      <c r="E646" s="23">
        <f>SUM(E648:E650)</f>
        <v>23872.7</v>
      </c>
      <c r="F646" s="23">
        <f>SUM(F648:F650)</f>
        <v>33982.400000000001</v>
      </c>
      <c r="G646" s="23">
        <f>SUM(G648:G650)</f>
        <v>34970.6</v>
      </c>
      <c r="H646" s="23">
        <f>SUM(H648:H650)</f>
        <v>49467.8</v>
      </c>
      <c r="I646" s="23">
        <f>SUM(I648:I650)</f>
        <v>77671.899999999994</v>
      </c>
      <c r="J646" s="23">
        <f>SUM(J648:J650)</f>
        <v>60606.1</v>
      </c>
      <c r="K646" s="23">
        <f>SUM(K648:K650)</f>
        <v>76822.399999999994</v>
      </c>
      <c r="L646" s="23">
        <f>SUM(L648:L650)</f>
        <v>78317</v>
      </c>
      <c r="M646" s="23">
        <f>SUM(M648:M650)</f>
        <v>78317</v>
      </c>
      <c r="N646" s="23">
        <f>SUM(N648:N650)</f>
        <v>78317</v>
      </c>
      <c r="O646" s="23">
        <f>SUM(O648:O650)</f>
        <v>78317</v>
      </c>
      <c r="P646" s="18" t="e">
        <f t="shared" ref="P646:P696" si="692">SUM(Q646:AA646)</f>
        <v>#REF!</v>
      </c>
      <c r="Q646" s="23">
        <f t="shared" ref="Q646:W646" si="693">AC646-E646</f>
        <v>0</v>
      </c>
      <c r="R646" s="23">
        <f t="shared" si="693"/>
        <v>0</v>
      </c>
      <c r="S646" s="23">
        <f t="shared" si="693"/>
        <v>0</v>
      </c>
      <c r="T646" s="23">
        <f t="shared" si="693"/>
        <v>0</v>
      </c>
      <c r="U646" s="23">
        <f t="shared" si="693"/>
        <v>0</v>
      </c>
      <c r="V646" s="23">
        <f t="shared" si="693"/>
        <v>0</v>
      </c>
      <c r="W646" s="23">
        <f t="shared" si="693"/>
        <v>5965.6000000000058</v>
      </c>
      <c r="X646" s="23">
        <f t="shared" ref="X646" si="694">AJ646-L646</f>
        <v>15787.300000000003</v>
      </c>
      <c r="Y646" s="23">
        <f t="shared" ref="Y646" si="695">AK646-M646</f>
        <v>27240.800000000003</v>
      </c>
      <c r="Z646" s="23" t="e">
        <f>#REF!-N646</f>
        <v>#REF!</v>
      </c>
      <c r="AA646" s="23" t="e">
        <f>#REF!-O646</f>
        <v>#REF!</v>
      </c>
      <c r="AB646" s="18">
        <f>SUM(AC646:AK646)</f>
        <v>563021.6</v>
      </c>
      <c r="AC646" s="23">
        <f>SUM(AC648:AC650)</f>
        <v>23872.7</v>
      </c>
      <c r="AD646" s="23">
        <f>SUM(AD648:AD650)</f>
        <v>33982.400000000001</v>
      </c>
      <c r="AE646" s="23">
        <f>SUM(AE648:AE650)</f>
        <v>34970.6</v>
      </c>
      <c r="AF646" s="23">
        <f>SUM(AF648:AF650)</f>
        <v>49467.8</v>
      </c>
      <c r="AG646" s="23">
        <f>SUM(AG648:AG650)</f>
        <v>77671.899999999994</v>
      </c>
      <c r="AH646" s="23">
        <f>SUM(AH648:AH650)</f>
        <v>60606.1</v>
      </c>
      <c r="AI646" s="86">
        <f>SUM(AI648:AI650)</f>
        <v>82788</v>
      </c>
      <c r="AJ646" s="23">
        <f>SUM(AJ648:AJ650)</f>
        <v>94104.3</v>
      </c>
      <c r="AK646" s="141">
        <f>SUM(AK648:AK650)</f>
        <v>105557.8</v>
      </c>
    </row>
    <row r="647" spans="1:39" s="24" customFormat="1" ht="15.75" outlineLevel="1" x14ac:dyDescent="0.25">
      <c r="A647" s="113"/>
      <c r="B647" s="54"/>
      <c r="C647" s="47" t="s">
        <v>1</v>
      </c>
      <c r="D647" s="18">
        <f t="shared" si="679"/>
        <v>0</v>
      </c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18" t="e">
        <f t="shared" si="692"/>
        <v>#REF!</v>
      </c>
      <c r="Q647" s="23"/>
      <c r="R647" s="23"/>
      <c r="S647" s="23"/>
      <c r="T647" s="23"/>
      <c r="U647" s="23"/>
      <c r="V647" s="23"/>
      <c r="W647" s="23">
        <f t="shared" ref="W647:W696" si="696">AI647-K647</f>
        <v>0</v>
      </c>
      <c r="X647" s="23">
        <f t="shared" ref="X647:X696" si="697">AJ647-L647</f>
        <v>0</v>
      </c>
      <c r="Y647" s="23">
        <f t="shared" ref="Y647:Y696" si="698">AK647-M647</f>
        <v>0</v>
      </c>
      <c r="Z647" s="23" t="e">
        <f>#REF!-N647</f>
        <v>#REF!</v>
      </c>
      <c r="AA647" s="23" t="e">
        <f>#REF!-O647</f>
        <v>#REF!</v>
      </c>
      <c r="AB647" s="18">
        <f>SUM(AC647:AK647)</f>
        <v>0</v>
      </c>
      <c r="AC647" s="23"/>
      <c r="AD647" s="23"/>
      <c r="AE647" s="23"/>
      <c r="AF647" s="23"/>
      <c r="AG647" s="23"/>
      <c r="AH647" s="23"/>
      <c r="AI647" s="23"/>
      <c r="AJ647" s="23"/>
      <c r="AK647" s="141"/>
      <c r="AM647" s="85"/>
    </row>
    <row r="648" spans="1:39" s="24" customFormat="1" ht="15.75" outlineLevel="1" x14ac:dyDescent="0.25">
      <c r="A648" s="113"/>
      <c r="B648" s="54"/>
      <c r="C648" s="47" t="s">
        <v>2</v>
      </c>
      <c r="D648" s="18">
        <f t="shared" si="679"/>
        <v>0</v>
      </c>
      <c r="E648" s="23">
        <v>0</v>
      </c>
      <c r="F648" s="23">
        <v>0</v>
      </c>
      <c r="G648" s="23">
        <v>0</v>
      </c>
      <c r="H648" s="23">
        <v>0</v>
      </c>
      <c r="I648" s="23">
        <f>I653+I659</f>
        <v>0</v>
      </c>
      <c r="J648" s="23">
        <f>J653+J659</f>
        <v>0</v>
      </c>
      <c r="K648" s="23">
        <f>K653+K659</f>
        <v>0</v>
      </c>
      <c r="L648" s="23">
        <v>0</v>
      </c>
      <c r="M648" s="23">
        <f>M653+M659</f>
        <v>0</v>
      </c>
      <c r="N648" s="23">
        <f>N653+N659</f>
        <v>0</v>
      </c>
      <c r="O648" s="23">
        <f>O653+O659</f>
        <v>0</v>
      </c>
      <c r="P648" s="18" t="e">
        <f t="shared" si="692"/>
        <v>#REF!</v>
      </c>
      <c r="Q648" s="23">
        <f t="shared" ref="Q648:Q696" si="699">AC648-E648</f>
        <v>0</v>
      </c>
      <c r="R648" s="23">
        <f t="shared" ref="R648:R696" si="700">AD648-F648</f>
        <v>0</v>
      </c>
      <c r="S648" s="23">
        <f t="shared" ref="S648:S696" si="701">AE648-G648</f>
        <v>0</v>
      </c>
      <c r="T648" s="23">
        <f t="shared" ref="T648:T696" si="702">AF648-H648</f>
        <v>0</v>
      </c>
      <c r="U648" s="23">
        <f t="shared" ref="U648:U696" si="703">AG648-I648</f>
        <v>0</v>
      </c>
      <c r="V648" s="23">
        <f t="shared" ref="V648:V696" si="704">AH648-J648</f>
        <v>0</v>
      </c>
      <c r="W648" s="23">
        <f t="shared" si="696"/>
        <v>0</v>
      </c>
      <c r="X648" s="23">
        <f t="shared" si="697"/>
        <v>0</v>
      </c>
      <c r="Y648" s="23">
        <f t="shared" si="698"/>
        <v>0</v>
      </c>
      <c r="Z648" s="23" t="e">
        <f>#REF!-N648</f>
        <v>#REF!</v>
      </c>
      <c r="AA648" s="23" t="e">
        <f>#REF!-O648</f>
        <v>#REF!</v>
      </c>
      <c r="AB648" s="18">
        <f>SUM(AC648:AK648)</f>
        <v>0</v>
      </c>
      <c r="AC648" s="23">
        <v>0</v>
      </c>
      <c r="AD648" s="23">
        <v>0</v>
      </c>
      <c r="AE648" s="23">
        <v>0</v>
      </c>
      <c r="AF648" s="23">
        <v>0</v>
      </c>
      <c r="AG648" s="23">
        <f>AG653+AG659</f>
        <v>0</v>
      </c>
      <c r="AH648" s="23">
        <f>AH653+AH659</f>
        <v>0</v>
      </c>
      <c r="AI648" s="23">
        <f>AI653+AI659</f>
        <v>0</v>
      </c>
      <c r="AJ648" s="23">
        <v>0</v>
      </c>
      <c r="AK648" s="141">
        <f>AK653+AK659</f>
        <v>0</v>
      </c>
    </row>
    <row r="649" spans="1:39" s="24" customFormat="1" ht="15.75" outlineLevel="1" x14ac:dyDescent="0.25">
      <c r="A649" s="113"/>
      <c r="B649" s="54"/>
      <c r="C649" s="47" t="s">
        <v>3</v>
      </c>
      <c r="D649" s="18">
        <f t="shared" si="679"/>
        <v>670661.9</v>
      </c>
      <c r="E649" s="23">
        <f>25129.2-1256.5</f>
        <v>23872.7</v>
      </c>
      <c r="F649" s="23">
        <f>25540.3+8442.1</f>
        <v>33982.400000000001</v>
      </c>
      <c r="G649" s="23">
        <f>35620.6-650</f>
        <v>34970.6</v>
      </c>
      <c r="H649" s="23">
        <v>49467.8</v>
      </c>
      <c r="I649" s="23">
        <v>77671.899999999994</v>
      </c>
      <c r="J649" s="23">
        <v>60606.1</v>
      </c>
      <c r="K649" s="23">
        <v>76822.399999999994</v>
      </c>
      <c r="L649" s="23">
        <v>78317</v>
      </c>
      <c r="M649" s="23">
        <v>78317</v>
      </c>
      <c r="N649" s="23">
        <v>78317</v>
      </c>
      <c r="O649" s="23">
        <v>78317</v>
      </c>
      <c r="P649" s="18" t="e">
        <f t="shared" si="692"/>
        <v>#REF!</v>
      </c>
      <c r="Q649" s="23">
        <f t="shared" si="699"/>
        <v>0</v>
      </c>
      <c r="R649" s="23">
        <f t="shared" si="700"/>
        <v>0</v>
      </c>
      <c r="S649" s="23">
        <f t="shared" si="701"/>
        <v>0</v>
      </c>
      <c r="T649" s="23">
        <f t="shared" si="702"/>
        <v>0</v>
      </c>
      <c r="U649" s="23">
        <f t="shared" si="703"/>
        <v>0</v>
      </c>
      <c r="V649" s="23">
        <f t="shared" si="704"/>
        <v>0</v>
      </c>
      <c r="W649" s="23">
        <f t="shared" si="696"/>
        <v>5965.6000000000058</v>
      </c>
      <c r="X649" s="23">
        <f t="shared" si="697"/>
        <v>15787.300000000003</v>
      </c>
      <c r="Y649" s="23">
        <f t="shared" si="698"/>
        <v>27240.800000000003</v>
      </c>
      <c r="Z649" s="23" t="e">
        <f>#REF!-N649</f>
        <v>#REF!</v>
      </c>
      <c r="AA649" s="23" t="e">
        <f>#REF!-O649</f>
        <v>#REF!</v>
      </c>
      <c r="AB649" s="18">
        <f>SUM(AC649:AK649)</f>
        <v>563021.6</v>
      </c>
      <c r="AC649" s="23">
        <f>25129.2-1256.5</f>
        <v>23872.7</v>
      </c>
      <c r="AD649" s="23">
        <f>25540.3+8442.1</f>
        <v>33982.400000000001</v>
      </c>
      <c r="AE649" s="23">
        <f>35620.6-650</f>
        <v>34970.6</v>
      </c>
      <c r="AF649" s="23">
        <v>49467.8</v>
      </c>
      <c r="AG649" s="23">
        <v>77671.899999999994</v>
      </c>
      <c r="AH649" s="23">
        <v>60606.1</v>
      </c>
      <c r="AI649" s="23">
        <v>82788</v>
      </c>
      <c r="AJ649" s="23">
        <v>94104.3</v>
      </c>
      <c r="AK649" s="141">
        <v>105557.8</v>
      </c>
    </row>
    <row r="650" spans="1:39" s="24" customFormat="1" ht="15.75" outlineLevel="1" x14ac:dyDescent="0.25">
      <c r="A650" s="113"/>
      <c r="B650" s="54"/>
      <c r="C650" s="47" t="s">
        <v>4</v>
      </c>
      <c r="D650" s="18">
        <f t="shared" si="679"/>
        <v>0</v>
      </c>
      <c r="E650" s="23">
        <v>0</v>
      </c>
      <c r="F650" s="23">
        <v>0</v>
      </c>
      <c r="G650" s="23">
        <v>0</v>
      </c>
      <c r="H650" s="23">
        <v>0</v>
      </c>
      <c r="I650" s="23">
        <v>0</v>
      </c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0</v>
      </c>
      <c r="P650" s="18" t="e">
        <f t="shared" si="692"/>
        <v>#REF!</v>
      </c>
      <c r="Q650" s="23">
        <f t="shared" si="699"/>
        <v>0</v>
      </c>
      <c r="R650" s="23">
        <f t="shared" si="700"/>
        <v>0</v>
      </c>
      <c r="S650" s="23">
        <f t="shared" si="701"/>
        <v>0</v>
      </c>
      <c r="T650" s="23">
        <f t="shared" si="702"/>
        <v>0</v>
      </c>
      <c r="U650" s="23">
        <f t="shared" si="703"/>
        <v>0</v>
      </c>
      <c r="V650" s="23">
        <f t="shared" si="704"/>
        <v>0</v>
      </c>
      <c r="W650" s="23">
        <f t="shared" si="696"/>
        <v>0</v>
      </c>
      <c r="X650" s="23">
        <f t="shared" si="697"/>
        <v>0</v>
      </c>
      <c r="Y650" s="23">
        <f t="shared" si="698"/>
        <v>0</v>
      </c>
      <c r="Z650" s="23" t="e">
        <f>#REF!-N650</f>
        <v>#REF!</v>
      </c>
      <c r="AA650" s="23" t="e">
        <f>#REF!-O650</f>
        <v>#REF!</v>
      </c>
      <c r="AB650" s="18">
        <f>SUM(AC650:AK650)</f>
        <v>0</v>
      </c>
      <c r="AC650" s="23">
        <v>0</v>
      </c>
      <c r="AD650" s="23">
        <v>0</v>
      </c>
      <c r="AE650" s="23">
        <v>0</v>
      </c>
      <c r="AF650" s="23">
        <v>0</v>
      </c>
      <c r="AG650" s="23">
        <v>0</v>
      </c>
      <c r="AH650" s="23">
        <v>0</v>
      </c>
      <c r="AI650" s="23">
        <v>0</v>
      </c>
      <c r="AJ650" s="23">
        <v>0</v>
      </c>
      <c r="AK650" s="141">
        <v>0</v>
      </c>
    </row>
    <row r="651" spans="1:39" s="24" customFormat="1" ht="15.75" hidden="1" customHeight="1" outlineLevel="1" x14ac:dyDescent="0.25">
      <c r="A651" s="113" t="s">
        <v>141</v>
      </c>
      <c r="B651" s="54" t="s">
        <v>198</v>
      </c>
      <c r="C651" s="47" t="s">
        <v>0</v>
      </c>
      <c r="D651" s="18">
        <f t="shared" si="679"/>
        <v>39573.399999999994</v>
      </c>
      <c r="E651" s="23">
        <f t="shared" ref="E651:O651" si="705">SUM(E653:E656)</f>
        <v>0</v>
      </c>
      <c r="F651" s="23">
        <f t="shared" si="705"/>
        <v>0</v>
      </c>
      <c r="G651" s="23">
        <f t="shared" si="705"/>
        <v>4431.7</v>
      </c>
      <c r="H651" s="23">
        <f t="shared" si="705"/>
        <v>3276.9</v>
      </c>
      <c r="I651" s="23">
        <f t="shared" si="705"/>
        <v>3847.7</v>
      </c>
      <c r="J651" s="23">
        <f t="shared" si="705"/>
        <v>4448.3999999999996</v>
      </c>
      <c r="K651" s="23">
        <f t="shared" si="705"/>
        <v>4585.8999999999996</v>
      </c>
      <c r="L651" s="23">
        <f t="shared" si="705"/>
        <v>4745.7</v>
      </c>
      <c r="M651" s="23">
        <f t="shared" si="705"/>
        <v>4745.7</v>
      </c>
      <c r="N651" s="23">
        <f t="shared" si="705"/>
        <v>4745.7</v>
      </c>
      <c r="O651" s="23">
        <f t="shared" si="705"/>
        <v>4745.7</v>
      </c>
      <c r="P651" s="18" t="e">
        <f t="shared" si="692"/>
        <v>#REF!</v>
      </c>
      <c r="Q651" s="23">
        <f t="shared" si="699"/>
        <v>0</v>
      </c>
      <c r="R651" s="23">
        <f t="shared" si="700"/>
        <v>0</v>
      </c>
      <c r="S651" s="23">
        <f t="shared" si="701"/>
        <v>0</v>
      </c>
      <c r="T651" s="23">
        <f t="shared" si="702"/>
        <v>0</v>
      </c>
      <c r="U651" s="23">
        <f t="shared" si="703"/>
        <v>0</v>
      </c>
      <c r="V651" s="23">
        <f t="shared" si="704"/>
        <v>0</v>
      </c>
      <c r="W651" s="23">
        <f t="shared" si="696"/>
        <v>-4585.8999999999996</v>
      </c>
      <c r="X651" s="23">
        <f t="shared" si="697"/>
        <v>-4745.7</v>
      </c>
      <c r="Y651" s="23">
        <f t="shared" si="698"/>
        <v>-4745.7</v>
      </c>
      <c r="Z651" s="23" t="e">
        <f>#REF!-N651</f>
        <v>#REF!</v>
      </c>
      <c r="AA651" s="23" t="e">
        <f>#REF!-O651</f>
        <v>#REF!</v>
      </c>
      <c r="AB651" s="18">
        <f>SUM(AC651:AK651)</f>
        <v>16004.699999999999</v>
      </c>
      <c r="AC651" s="23">
        <f t="shared" ref="AC651:AI651" si="706">SUM(AC653:AC656)</f>
        <v>0</v>
      </c>
      <c r="AD651" s="23">
        <f t="shared" si="706"/>
        <v>0</v>
      </c>
      <c r="AE651" s="23">
        <f t="shared" si="706"/>
        <v>4431.7</v>
      </c>
      <c r="AF651" s="23">
        <f t="shared" si="706"/>
        <v>3276.9</v>
      </c>
      <c r="AG651" s="23">
        <f t="shared" si="706"/>
        <v>3847.7</v>
      </c>
      <c r="AH651" s="23">
        <f t="shared" si="706"/>
        <v>4448.3999999999996</v>
      </c>
      <c r="AI651" s="23">
        <f t="shared" si="706"/>
        <v>0</v>
      </c>
      <c r="AJ651" s="23">
        <f t="shared" ref="AJ651:AK651" si="707">SUM(AJ653:AJ656)</f>
        <v>0</v>
      </c>
      <c r="AK651" s="141">
        <f t="shared" si="707"/>
        <v>0</v>
      </c>
    </row>
    <row r="652" spans="1:39" s="24" customFormat="1" ht="15.75" hidden="1" customHeight="1" outlineLevel="1" x14ac:dyDescent="0.25">
      <c r="A652" s="113"/>
      <c r="B652" s="54"/>
      <c r="C652" s="47" t="s">
        <v>1</v>
      </c>
      <c r="D652" s="18">
        <f t="shared" si="679"/>
        <v>0</v>
      </c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18" t="e">
        <f t="shared" si="692"/>
        <v>#REF!</v>
      </c>
      <c r="Q652" s="23"/>
      <c r="R652" s="23"/>
      <c r="S652" s="23"/>
      <c r="T652" s="23"/>
      <c r="U652" s="23"/>
      <c r="V652" s="23"/>
      <c r="W652" s="23">
        <f t="shared" si="696"/>
        <v>0</v>
      </c>
      <c r="X652" s="23">
        <f t="shared" si="697"/>
        <v>0</v>
      </c>
      <c r="Y652" s="23">
        <f t="shared" si="698"/>
        <v>0</v>
      </c>
      <c r="Z652" s="23" t="e">
        <f>#REF!-N652</f>
        <v>#REF!</v>
      </c>
      <c r="AA652" s="23" t="e">
        <f>#REF!-O652</f>
        <v>#REF!</v>
      </c>
      <c r="AB652" s="18">
        <f>SUM(AC652:AK652)</f>
        <v>0</v>
      </c>
      <c r="AC652" s="23"/>
      <c r="AD652" s="23"/>
      <c r="AE652" s="23"/>
      <c r="AF652" s="23"/>
      <c r="AG652" s="23"/>
      <c r="AH652" s="23"/>
      <c r="AI652" s="23"/>
      <c r="AJ652" s="23"/>
      <c r="AK652" s="141"/>
    </row>
    <row r="653" spans="1:39" s="24" customFormat="1" ht="15.75" hidden="1" customHeight="1" outlineLevel="1" x14ac:dyDescent="0.25">
      <c r="A653" s="113"/>
      <c r="B653" s="54"/>
      <c r="C653" s="47" t="s">
        <v>2</v>
      </c>
      <c r="D653" s="18">
        <f t="shared" si="679"/>
        <v>0</v>
      </c>
      <c r="E653" s="23">
        <v>0</v>
      </c>
      <c r="F653" s="23">
        <v>0</v>
      </c>
      <c r="G653" s="23">
        <v>0</v>
      </c>
      <c r="H653" s="23">
        <v>0</v>
      </c>
      <c r="I653" s="23">
        <v>0</v>
      </c>
      <c r="J653" s="23">
        <v>0</v>
      </c>
      <c r="K653" s="23">
        <v>0</v>
      </c>
      <c r="L653" s="23">
        <v>0</v>
      </c>
      <c r="M653" s="23">
        <v>0</v>
      </c>
      <c r="N653" s="23">
        <v>0</v>
      </c>
      <c r="O653" s="23">
        <v>0</v>
      </c>
      <c r="P653" s="18" t="e">
        <f t="shared" si="692"/>
        <v>#REF!</v>
      </c>
      <c r="Q653" s="23">
        <f t="shared" si="699"/>
        <v>0</v>
      </c>
      <c r="R653" s="23">
        <f t="shared" si="700"/>
        <v>0</v>
      </c>
      <c r="S653" s="23">
        <f t="shared" si="701"/>
        <v>0</v>
      </c>
      <c r="T653" s="23">
        <f t="shared" si="702"/>
        <v>0</v>
      </c>
      <c r="U653" s="23">
        <f t="shared" si="703"/>
        <v>0</v>
      </c>
      <c r="V653" s="23">
        <f t="shared" si="704"/>
        <v>0</v>
      </c>
      <c r="W653" s="23">
        <f t="shared" si="696"/>
        <v>0</v>
      </c>
      <c r="X653" s="23">
        <f t="shared" si="697"/>
        <v>0</v>
      </c>
      <c r="Y653" s="23">
        <f t="shared" si="698"/>
        <v>0</v>
      </c>
      <c r="Z653" s="23" t="e">
        <f>#REF!-N653</f>
        <v>#REF!</v>
      </c>
      <c r="AA653" s="23" t="e">
        <f>#REF!-O653</f>
        <v>#REF!</v>
      </c>
      <c r="AB653" s="18">
        <f>SUM(AC653:AK653)</f>
        <v>0</v>
      </c>
      <c r="AC653" s="23">
        <v>0</v>
      </c>
      <c r="AD653" s="23">
        <v>0</v>
      </c>
      <c r="AE653" s="23">
        <v>0</v>
      </c>
      <c r="AF653" s="23">
        <v>0</v>
      </c>
      <c r="AG653" s="23">
        <v>0</v>
      </c>
      <c r="AH653" s="23">
        <v>0</v>
      </c>
      <c r="AI653" s="23">
        <v>0</v>
      </c>
      <c r="AJ653" s="23">
        <v>0</v>
      </c>
      <c r="AK653" s="141">
        <v>0</v>
      </c>
    </row>
    <row r="654" spans="1:39" s="24" customFormat="1" ht="15.75" hidden="1" customHeight="1" outlineLevel="1" x14ac:dyDescent="0.25">
      <c r="A654" s="113"/>
      <c r="B654" s="54"/>
      <c r="C654" s="47" t="s">
        <v>3</v>
      </c>
      <c r="D654" s="18">
        <f t="shared" si="679"/>
        <v>39573.399999999994</v>
      </c>
      <c r="E654" s="23">
        <v>0</v>
      </c>
      <c r="F654" s="23">
        <v>0</v>
      </c>
      <c r="G654" s="23">
        <v>4431.7</v>
      </c>
      <c r="H654" s="23">
        <f>3276.9</f>
        <v>3276.9</v>
      </c>
      <c r="I654" s="23">
        <v>3847.7</v>
      </c>
      <c r="J654" s="23">
        <v>4448.3999999999996</v>
      </c>
      <c r="K654" s="23">
        <v>4585.8999999999996</v>
      </c>
      <c r="L654" s="23">
        <v>4745.7</v>
      </c>
      <c r="M654" s="23">
        <v>4745.7</v>
      </c>
      <c r="N654" s="23">
        <v>4745.7</v>
      </c>
      <c r="O654" s="23">
        <v>4745.7</v>
      </c>
      <c r="P654" s="18" t="e">
        <f t="shared" si="692"/>
        <v>#REF!</v>
      </c>
      <c r="Q654" s="23">
        <f t="shared" si="699"/>
        <v>0</v>
      </c>
      <c r="R654" s="23">
        <f t="shared" si="700"/>
        <v>0</v>
      </c>
      <c r="S654" s="23">
        <f t="shared" si="701"/>
        <v>0</v>
      </c>
      <c r="T654" s="23">
        <f t="shared" si="702"/>
        <v>0</v>
      </c>
      <c r="U654" s="23">
        <f t="shared" si="703"/>
        <v>0</v>
      </c>
      <c r="V654" s="23">
        <f t="shared" si="704"/>
        <v>0</v>
      </c>
      <c r="W654" s="23">
        <f t="shared" si="696"/>
        <v>-4585.8999999999996</v>
      </c>
      <c r="X654" s="23">
        <f t="shared" si="697"/>
        <v>-4745.7</v>
      </c>
      <c r="Y654" s="23">
        <f t="shared" si="698"/>
        <v>-4745.7</v>
      </c>
      <c r="Z654" s="23" t="e">
        <f>#REF!-N654</f>
        <v>#REF!</v>
      </c>
      <c r="AA654" s="23" t="e">
        <f>#REF!-O654</f>
        <v>#REF!</v>
      </c>
      <c r="AB654" s="18">
        <f>SUM(AC654:AK654)</f>
        <v>16004.699999999999</v>
      </c>
      <c r="AC654" s="23">
        <v>0</v>
      </c>
      <c r="AD654" s="23">
        <v>0</v>
      </c>
      <c r="AE654" s="23">
        <v>4431.7</v>
      </c>
      <c r="AF654" s="23">
        <f>3276.9</f>
        <v>3276.9</v>
      </c>
      <c r="AG654" s="23">
        <v>3847.7</v>
      </c>
      <c r="AH654" s="23">
        <v>4448.3999999999996</v>
      </c>
      <c r="AI654" s="23">
        <v>0</v>
      </c>
      <c r="AJ654" s="23">
        <v>0</v>
      </c>
      <c r="AK654" s="141">
        <v>0</v>
      </c>
    </row>
    <row r="655" spans="1:39" s="24" customFormat="1" ht="15.75" hidden="1" customHeight="1" outlineLevel="1" x14ac:dyDescent="0.25">
      <c r="A655" s="113"/>
      <c r="B655" s="54"/>
      <c r="C655" s="47" t="s">
        <v>4</v>
      </c>
      <c r="D655" s="18">
        <f t="shared" si="679"/>
        <v>0</v>
      </c>
      <c r="E655" s="23">
        <v>0</v>
      </c>
      <c r="F655" s="23">
        <v>0</v>
      </c>
      <c r="G655" s="23">
        <v>0</v>
      </c>
      <c r="H655" s="23">
        <v>0</v>
      </c>
      <c r="I655" s="23">
        <v>0</v>
      </c>
      <c r="J655" s="23">
        <v>0</v>
      </c>
      <c r="K655" s="23">
        <v>0</v>
      </c>
      <c r="L655" s="23">
        <v>0</v>
      </c>
      <c r="M655" s="23">
        <v>0</v>
      </c>
      <c r="N655" s="23">
        <v>0</v>
      </c>
      <c r="O655" s="23">
        <v>0</v>
      </c>
      <c r="P655" s="18" t="e">
        <f t="shared" si="692"/>
        <v>#REF!</v>
      </c>
      <c r="Q655" s="23">
        <f t="shared" si="699"/>
        <v>0</v>
      </c>
      <c r="R655" s="23">
        <f t="shared" si="700"/>
        <v>0</v>
      </c>
      <c r="S655" s="23">
        <f t="shared" si="701"/>
        <v>0</v>
      </c>
      <c r="T655" s="23">
        <f t="shared" si="702"/>
        <v>0</v>
      </c>
      <c r="U655" s="23">
        <f t="shared" si="703"/>
        <v>0</v>
      </c>
      <c r="V655" s="23">
        <f t="shared" si="704"/>
        <v>0</v>
      </c>
      <c r="W655" s="23">
        <f t="shared" si="696"/>
        <v>0</v>
      </c>
      <c r="X655" s="23">
        <f t="shared" si="697"/>
        <v>0</v>
      </c>
      <c r="Y655" s="23">
        <f t="shared" si="698"/>
        <v>0</v>
      </c>
      <c r="Z655" s="23" t="e">
        <f>#REF!-N655</f>
        <v>#REF!</v>
      </c>
      <c r="AA655" s="23" t="e">
        <f>#REF!-O655</f>
        <v>#REF!</v>
      </c>
      <c r="AB655" s="18">
        <f>SUM(AC655:AK655)</f>
        <v>0</v>
      </c>
      <c r="AC655" s="23">
        <v>0</v>
      </c>
      <c r="AD655" s="23">
        <v>0</v>
      </c>
      <c r="AE655" s="23">
        <v>0</v>
      </c>
      <c r="AF655" s="23">
        <v>0</v>
      </c>
      <c r="AG655" s="23">
        <v>0</v>
      </c>
      <c r="AH655" s="23">
        <v>0</v>
      </c>
      <c r="AI655" s="23">
        <v>0</v>
      </c>
      <c r="AJ655" s="23">
        <v>0</v>
      </c>
      <c r="AK655" s="141">
        <v>0</v>
      </c>
    </row>
    <row r="656" spans="1:39" s="24" customFormat="1" ht="15.75" hidden="1" customHeight="1" outlineLevel="1" x14ac:dyDescent="0.25">
      <c r="A656" s="113"/>
      <c r="B656" s="54"/>
      <c r="C656" s="47" t="s">
        <v>5</v>
      </c>
      <c r="D656" s="18">
        <f t="shared" si="679"/>
        <v>0</v>
      </c>
      <c r="E656" s="23">
        <v>0</v>
      </c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23">
        <v>0</v>
      </c>
      <c r="L656" s="23">
        <v>0</v>
      </c>
      <c r="M656" s="23">
        <v>0</v>
      </c>
      <c r="N656" s="23">
        <v>0</v>
      </c>
      <c r="O656" s="23">
        <v>0</v>
      </c>
      <c r="P656" s="18" t="e">
        <f t="shared" si="692"/>
        <v>#REF!</v>
      </c>
      <c r="Q656" s="23">
        <f t="shared" si="699"/>
        <v>0</v>
      </c>
      <c r="R656" s="23">
        <f t="shared" si="700"/>
        <v>0</v>
      </c>
      <c r="S656" s="23">
        <f t="shared" si="701"/>
        <v>0</v>
      </c>
      <c r="T656" s="23">
        <f t="shared" si="702"/>
        <v>0</v>
      </c>
      <c r="U656" s="23">
        <f t="shared" si="703"/>
        <v>0</v>
      </c>
      <c r="V656" s="23">
        <f t="shared" si="704"/>
        <v>0</v>
      </c>
      <c r="W656" s="23">
        <f t="shared" si="696"/>
        <v>0</v>
      </c>
      <c r="X656" s="23">
        <f t="shared" si="697"/>
        <v>0</v>
      </c>
      <c r="Y656" s="23">
        <f t="shared" si="698"/>
        <v>0</v>
      </c>
      <c r="Z656" s="23" t="e">
        <f>#REF!-N656</f>
        <v>#REF!</v>
      </c>
      <c r="AA656" s="23" t="e">
        <f>#REF!-O656</f>
        <v>#REF!</v>
      </c>
      <c r="AB656" s="18">
        <f>SUM(AC656:AK656)</f>
        <v>0</v>
      </c>
      <c r="AC656" s="23">
        <v>0</v>
      </c>
      <c r="AD656" s="23">
        <v>0</v>
      </c>
      <c r="AE656" s="23">
        <v>0</v>
      </c>
      <c r="AF656" s="23">
        <v>0</v>
      </c>
      <c r="AG656" s="23">
        <v>0</v>
      </c>
      <c r="AH656" s="23">
        <v>0</v>
      </c>
      <c r="AI656" s="23">
        <v>0</v>
      </c>
      <c r="AJ656" s="23">
        <v>0</v>
      </c>
      <c r="AK656" s="141">
        <v>0</v>
      </c>
    </row>
    <row r="657" spans="1:37" s="24" customFormat="1" ht="15.75" hidden="1" customHeight="1" outlineLevel="1" x14ac:dyDescent="0.25">
      <c r="A657" s="113" t="s">
        <v>96</v>
      </c>
      <c r="B657" s="54" t="s">
        <v>198</v>
      </c>
      <c r="C657" s="47" t="s">
        <v>0</v>
      </c>
      <c r="D657" s="18">
        <f t="shared" si="679"/>
        <v>3490</v>
      </c>
      <c r="E657" s="23">
        <f t="shared" ref="E657:O657" si="708">SUM(E659:E662)</f>
        <v>0</v>
      </c>
      <c r="F657" s="23">
        <f t="shared" si="708"/>
        <v>0</v>
      </c>
      <c r="G657" s="23">
        <f t="shared" si="708"/>
        <v>3490</v>
      </c>
      <c r="H657" s="23">
        <f t="shared" si="708"/>
        <v>0</v>
      </c>
      <c r="I657" s="23">
        <f t="shared" si="708"/>
        <v>0</v>
      </c>
      <c r="J657" s="23">
        <f t="shared" si="708"/>
        <v>0</v>
      </c>
      <c r="K657" s="23">
        <f t="shared" si="708"/>
        <v>0</v>
      </c>
      <c r="L657" s="23">
        <f t="shared" si="708"/>
        <v>0</v>
      </c>
      <c r="M657" s="23">
        <f t="shared" si="708"/>
        <v>0</v>
      </c>
      <c r="N657" s="23">
        <f t="shared" si="708"/>
        <v>0</v>
      </c>
      <c r="O657" s="23">
        <f t="shared" si="708"/>
        <v>0</v>
      </c>
      <c r="P657" s="18" t="e">
        <f t="shared" si="692"/>
        <v>#REF!</v>
      </c>
      <c r="Q657" s="23">
        <f t="shared" si="699"/>
        <v>0</v>
      </c>
      <c r="R657" s="23">
        <f t="shared" si="700"/>
        <v>0</v>
      </c>
      <c r="S657" s="23">
        <f t="shared" si="701"/>
        <v>0</v>
      </c>
      <c r="T657" s="23">
        <f t="shared" si="702"/>
        <v>0</v>
      </c>
      <c r="U657" s="23">
        <f t="shared" si="703"/>
        <v>0</v>
      </c>
      <c r="V657" s="23">
        <f t="shared" si="704"/>
        <v>0</v>
      </c>
      <c r="W657" s="23">
        <f t="shared" si="696"/>
        <v>0</v>
      </c>
      <c r="X657" s="23">
        <f t="shared" si="697"/>
        <v>0</v>
      </c>
      <c r="Y657" s="23">
        <f t="shared" si="698"/>
        <v>0</v>
      </c>
      <c r="Z657" s="23" t="e">
        <f>#REF!-N657</f>
        <v>#REF!</v>
      </c>
      <c r="AA657" s="23" t="e">
        <f>#REF!-O657</f>
        <v>#REF!</v>
      </c>
      <c r="AB657" s="18">
        <f>SUM(AC657:AK657)</f>
        <v>3490</v>
      </c>
      <c r="AC657" s="23">
        <f t="shared" ref="AC657:AI657" si="709">SUM(AC659:AC662)</f>
        <v>0</v>
      </c>
      <c r="AD657" s="23">
        <f t="shared" si="709"/>
        <v>0</v>
      </c>
      <c r="AE657" s="23">
        <f t="shared" si="709"/>
        <v>3490</v>
      </c>
      <c r="AF657" s="23">
        <f t="shared" si="709"/>
        <v>0</v>
      </c>
      <c r="AG657" s="23">
        <f t="shared" si="709"/>
        <v>0</v>
      </c>
      <c r="AH657" s="23">
        <f t="shared" si="709"/>
        <v>0</v>
      </c>
      <c r="AI657" s="23">
        <f t="shared" si="709"/>
        <v>0</v>
      </c>
      <c r="AJ657" s="23">
        <f t="shared" ref="AJ657:AK657" si="710">SUM(AJ659:AJ662)</f>
        <v>0</v>
      </c>
      <c r="AK657" s="141">
        <f t="shared" si="710"/>
        <v>0</v>
      </c>
    </row>
    <row r="658" spans="1:37" s="24" customFormat="1" ht="15.75" hidden="1" customHeight="1" outlineLevel="1" x14ac:dyDescent="0.25">
      <c r="A658" s="113"/>
      <c r="B658" s="54"/>
      <c r="C658" s="47" t="s">
        <v>1</v>
      </c>
      <c r="D658" s="18">
        <f t="shared" si="679"/>
        <v>0</v>
      </c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18" t="e">
        <f t="shared" si="692"/>
        <v>#REF!</v>
      </c>
      <c r="Q658" s="23"/>
      <c r="R658" s="23"/>
      <c r="S658" s="23"/>
      <c r="T658" s="23"/>
      <c r="U658" s="23"/>
      <c r="V658" s="23"/>
      <c r="W658" s="23">
        <f t="shared" si="696"/>
        <v>0</v>
      </c>
      <c r="X658" s="23">
        <f t="shared" si="697"/>
        <v>0</v>
      </c>
      <c r="Y658" s="23">
        <f t="shared" si="698"/>
        <v>0</v>
      </c>
      <c r="Z658" s="23" t="e">
        <f>#REF!-N658</f>
        <v>#REF!</v>
      </c>
      <c r="AA658" s="23" t="e">
        <f>#REF!-O658</f>
        <v>#REF!</v>
      </c>
      <c r="AB658" s="18">
        <f>SUM(AC658:AK658)</f>
        <v>0</v>
      </c>
      <c r="AC658" s="23"/>
      <c r="AD658" s="23"/>
      <c r="AE658" s="23"/>
      <c r="AF658" s="23"/>
      <c r="AG658" s="23"/>
      <c r="AH658" s="23"/>
      <c r="AI658" s="23"/>
      <c r="AJ658" s="23"/>
      <c r="AK658" s="141"/>
    </row>
    <row r="659" spans="1:37" s="24" customFormat="1" ht="15.75" hidden="1" customHeight="1" outlineLevel="1" x14ac:dyDescent="0.25">
      <c r="A659" s="113"/>
      <c r="B659" s="54"/>
      <c r="C659" s="47" t="s">
        <v>2</v>
      </c>
      <c r="D659" s="18">
        <f t="shared" si="679"/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  <c r="L659" s="23">
        <v>0</v>
      </c>
      <c r="M659" s="23">
        <v>0</v>
      </c>
      <c r="N659" s="23">
        <v>0</v>
      </c>
      <c r="O659" s="23">
        <v>0</v>
      </c>
      <c r="P659" s="18" t="e">
        <f t="shared" si="692"/>
        <v>#REF!</v>
      </c>
      <c r="Q659" s="23">
        <f t="shared" si="699"/>
        <v>0</v>
      </c>
      <c r="R659" s="23">
        <f t="shared" si="700"/>
        <v>0</v>
      </c>
      <c r="S659" s="23">
        <f t="shared" si="701"/>
        <v>0</v>
      </c>
      <c r="T659" s="23">
        <f t="shared" si="702"/>
        <v>0</v>
      </c>
      <c r="U659" s="23">
        <f t="shared" si="703"/>
        <v>0</v>
      </c>
      <c r="V659" s="23">
        <f t="shared" si="704"/>
        <v>0</v>
      </c>
      <c r="W659" s="23">
        <f t="shared" si="696"/>
        <v>0</v>
      </c>
      <c r="X659" s="23">
        <f t="shared" si="697"/>
        <v>0</v>
      </c>
      <c r="Y659" s="23">
        <f t="shared" si="698"/>
        <v>0</v>
      </c>
      <c r="Z659" s="23" t="e">
        <f>#REF!-N659</f>
        <v>#REF!</v>
      </c>
      <c r="AA659" s="23" t="e">
        <f>#REF!-O659</f>
        <v>#REF!</v>
      </c>
      <c r="AB659" s="18">
        <f>SUM(AC659:AK659)</f>
        <v>0</v>
      </c>
      <c r="AC659" s="23">
        <v>0</v>
      </c>
      <c r="AD659" s="23">
        <v>0</v>
      </c>
      <c r="AE659" s="23">
        <v>0</v>
      </c>
      <c r="AF659" s="23">
        <v>0</v>
      </c>
      <c r="AG659" s="23">
        <v>0</v>
      </c>
      <c r="AH659" s="23">
        <v>0</v>
      </c>
      <c r="AI659" s="23">
        <v>0</v>
      </c>
      <c r="AJ659" s="23">
        <v>0</v>
      </c>
      <c r="AK659" s="141">
        <v>0</v>
      </c>
    </row>
    <row r="660" spans="1:37" s="24" customFormat="1" ht="15.75" hidden="1" customHeight="1" outlineLevel="1" x14ac:dyDescent="0.25">
      <c r="A660" s="113"/>
      <c r="B660" s="54"/>
      <c r="C660" s="47" t="s">
        <v>3</v>
      </c>
      <c r="D660" s="18">
        <f t="shared" si="679"/>
        <v>3490</v>
      </c>
      <c r="E660" s="23">
        <v>0</v>
      </c>
      <c r="F660" s="23">
        <v>0</v>
      </c>
      <c r="G660" s="23">
        <v>3490</v>
      </c>
      <c r="H660" s="23">
        <v>0</v>
      </c>
      <c r="I660" s="23">
        <v>0</v>
      </c>
      <c r="J660" s="23">
        <v>0</v>
      </c>
      <c r="K660" s="23">
        <v>0</v>
      </c>
      <c r="L660" s="23">
        <v>0</v>
      </c>
      <c r="M660" s="23">
        <v>0</v>
      </c>
      <c r="N660" s="23">
        <v>0</v>
      </c>
      <c r="O660" s="23">
        <v>0</v>
      </c>
      <c r="P660" s="18" t="e">
        <f t="shared" si="692"/>
        <v>#REF!</v>
      </c>
      <c r="Q660" s="23">
        <f t="shared" si="699"/>
        <v>0</v>
      </c>
      <c r="R660" s="23">
        <f t="shared" si="700"/>
        <v>0</v>
      </c>
      <c r="S660" s="23">
        <f t="shared" si="701"/>
        <v>0</v>
      </c>
      <c r="T660" s="23">
        <f t="shared" si="702"/>
        <v>0</v>
      </c>
      <c r="U660" s="23">
        <f t="shared" si="703"/>
        <v>0</v>
      </c>
      <c r="V660" s="23">
        <f t="shared" si="704"/>
        <v>0</v>
      </c>
      <c r="W660" s="23">
        <f t="shared" si="696"/>
        <v>0</v>
      </c>
      <c r="X660" s="23">
        <f t="shared" si="697"/>
        <v>0</v>
      </c>
      <c r="Y660" s="23">
        <f t="shared" si="698"/>
        <v>0</v>
      </c>
      <c r="Z660" s="23" t="e">
        <f>#REF!-N660</f>
        <v>#REF!</v>
      </c>
      <c r="AA660" s="23" t="e">
        <f>#REF!-O660</f>
        <v>#REF!</v>
      </c>
      <c r="AB660" s="18">
        <f>SUM(AC660:AK660)</f>
        <v>3490</v>
      </c>
      <c r="AC660" s="23">
        <v>0</v>
      </c>
      <c r="AD660" s="23">
        <v>0</v>
      </c>
      <c r="AE660" s="23">
        <v>3490</v>
      </c>
      <c r="AF660" s="23">
        <v>0</v>
      </c>
      <c r="AG660" s="23">
        <v>0</v>
      </c>
      <c r="AH660" s="23">
        <v>0</v>
      </c>
      <c r="AI660" s="23">
        <v>0</v>
      </c>
      <c r="AJ660" s="23">
        <v>0</v>
      </c>
      <c r="AK660" s="141">
        <v>0</v>
      </c>
    </row>
    <row r="661" spans="1:37" s="24" customFormat="1" ht="15.75" hidden="1" customHeight="1" outlineLevel="1" x14ac:dyDescent="0.25">
      <c r="A661" s="113"/>
      <c r="B661" s="54"/>
      <c r="C661" s="47" t="s">
        <v>4</v>
      </c>
      <c r="D661" s="18">
        <f t="shared" si="679"/>
        <v>0</v>
      </c>
      <c r="E661" s="23">
        <v>0</v>
      </c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0</v>
      </c>
      <c r="P661" s="18" t="e">
        <f t="shared" si="692"/>
        <v>#REF!</v>
      </c>
      <c r="Q661" s="23">
        <f t="shared" si="699"/>
        <v>0</v>
      </c>
      <c r="R661" s="23">
        <f t="shared" si="700"/>
        <v>0</v>
      </c>
      <c r="S661" s="23">
        <f t="shared" si="701"/>
        <v>0</v>
      </c>
      <c r="T661" s="23">
        <f t="shared" si="702"/>
        <v>0</v>
      </c>
      <c r="U661" s="23">
        <f t="shared" si="703"/>
        <v>0</v>
      </c>
      <c r="V661" s="23">
        <f t="shared" si="704"/>
        <v>0</v>
      </c>
      <c r="W661" s="23">
        <f t="shared" si="696"/>
        <v>0</v>
      </c>
      <c r="X661" s="23">
        <f t="shared" si="697"/>
        <v>0</v>
      </c>
      <c r="Y661" s="23">
        <f t="shared" si="698"/>
        <v>0</v>
      </c>
      <c r="Z661" s="23" t="e">
        <f>#REF!-N661</f>
        <v>#REF!</v>
      </c>
      <c r="AA661" s="23" t="e">
        <f>#REF!-O661</f>
        <v>#REF!</v>
      </c>
      <c r="AB661" s="18">
        <f>SUM(AC661:AK661)</f>
        <v>0</v>
      </c>
      <c r="AC661" s="23">
        <v>0</v>
      </c>
      <c r="AD661" s="23">
        <v>0</v>
      </c>
      <c r="AE661" s="23">
        <v>0</v>
      </c>
      <c r="AF661" s="23">
        <v>0</v>
      </c>
      <c r="AG661" s="23">
        <v>0</v>
      </c>
      <c r="AH661" s="23">
        <v>0</v>
      </c>
      <c r="AI661" s="23">
        <v>0</v>
      </c>
      <c r="AJ661" s="23">
        <v>0</v>
      </c>
      <c r="AK661" s="141">
        <v>0</v>
      </c>
    </row>
    <row r="662" spans="1:37" s="24" customFormat="1" ht="15.75" hidden="1" customHeight="1" outlineLevel="1" x14ac:dyDescent="0.25">
      <c r="A662" s="113"/>
      <c r="B662" s="54"/>
      <c r="C662" s="47" t="s">
        <v>5</v>
      </c>
      <c r="D662" s="18">
        <f t="shared" si="679"/>
        <v>0</v>
      </c>
      <c r="E662" s="23">
        <v>0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3">
        <v>0</v>
      </c>
      <c r="P662" s="18" t="e">
        <f t="shared" si="692"/>
        <v>#REF!</v>
      </c>
      <c r="Q662" s="23">
        <f t="shared" si="699"/>
        <v>0</v>
      </c>
      <c r="R662" s="23">
        <f t="shared" si="700"/>
        <v>0</v>
      </c>
      <c r="S662" s="23">
        <f t="shared" si="701"/>
        <v>0</v>
      </c>
      <c r="T662" s="23">
        <f t="shared" si="702"/>
        <v>0</v>
      </c>
      <c r="U662" s="23">
        <f t="shared" si="703"/>
        <v>0</v>
      </c>
      <c r="V662" s="23">
        <f t="shared" si="704"/>
        <v>0</v>
      </c>
      <c r="W662" s="23">
        <f t="shared" si="696"/>
        <v>0</v>
      </c>
      <c r="X662" s="23">
        <f t="shared" si="697"/>
        <v>0</v>
      </c>
      <c r="Y662" s="23">
        <f t="shared" si="698"/>
        <v>0</v>
      </c>
      <c r="Z662" s="23" t="e">
        <f>#REF!-N662</f>
        <v>#REF!</v>
      </c>
      <c r="AA662" s="23" t="e">
        <f>#REF!-O662</f>
        <v>#REF!</v>
      </c>
      <c r="AB662" s="18">
        <f>SUM(AC662:AK662)</f>
        <v>0</v>
      </c>
      <c r="AC662" s="23">
        <v>0</v>
      </c>
      <c r="AD662" s="23">
        <v>0</v>
      </c>
      <c r="AE662" s="23">
        <v>0</v>
      </c>
      <c r="AF662" s="23">
        <v>0</v>
      </c>
      <c r="AG662" s="23">
        <v>0</v>
      </c>
      <c r="AH662" s="23">
        <v>0</v>
      </c>
      <c r="AI662" s="23">
        <v>0</v>
      </c>
      <c r="AJ662" s="23">
        <v>0</v>
      </c>
      <c r="AK662" s="141">
        <v>0</v>
      </c>
    </row>
    <row r="663" spans="1:37" s="24" customFormat="1" ht="15.75" hidden="1" customHeight="1" outlineLevel="1" x14ac:dyDescent="0.25">
      <c r="A663" s="113" t="s">
        <v>49</v>
      </c>
      <c r="B663" s="54" t="s">
        <v>94</v>
      </c>
      <c r="C663" s="47" t="s">
        <v>0</v>
      </c>
      <c r="D663" s="18">
        <f t="shared" si="679"/>
        <v>4164.8</v>
      </c>
      <c r="E663" s="23">
        <f t="shared" ref="E663:O663" si="711">SUM(E665:E668)</f>
        <v>1000</v>
      </c>
      <c r="F663" s="23">
        <f t="shared" si="711"/>
        <v>1200</v>
      </c>
      <c r="G663" s="23">
        <f t="shared" si="711"/>
        <v>1264.8</v>
      </c>
      <c r="H663" s="23">
        <f t="shared" si="711"/>
        <v>400</v>
      </c>
      <c r="I663" s="23">
        <f t="shared" si="711"/>
        <v>300</v>
      </c>
      <c r="J663" s="23">
        <f t="shared" si="711"/>
        <v>0</v>
      </c>
      <c r="K663" s="23">
        <f t="shared" si="711"/>
        <v>0</v>
      </c>
      <c r="L663" s="23">
        <f t="shared" si="711"/>
        <v>0</v>
      </c>
      <c r="M663" s="23">
        <f t="shared" si="711"/>
        <v>0</v>
      </c>
      <c r="N663" s="23">
        <f t="shared" si="711"/>
        <v>0</v>
      </c>
      <c r="O663" s="23">
        <f t="shared" si="711"/>
        <v>0</v>
      </c>
      <c r="P663" s="18" t="e">
        <f t="shared" si="692"/>
        <v>#REF!</v>
      </c>
      <c r="Q663" s="23">
        <f t="shared" si="699"/>
        <v>0</v>
      </c>
      <c r="R663" s="23">
        <f t="shared" si="700"/>
        <v>0</v>
      </c>
      <c r="S663" s="23">
        <f t="shared" si="701"/>
        <v>0</v>
      </c>
      <c r="T663" s="23">
        <f t="shared" si="702"/>
        <v>0</v>
      </c>
      <c r="U663" s="23">
        <f t="shared" si="703"/>
        <v>0</v>
      </c>
      <c r="V663" s="23">
        <f t="shared" si="704"/>
        <v>0</v>
      </c>
      <c r="W663" s="23">
        <f t="shared" si="696"/>
        <v>0</v>
      </c>
      <c r="X663" s="23">
        <f t="shared" si="697"/>
        <v>0</v>
      </c>
      <c r="Y663" s="23">
        <f t="shared" si="698"/>
        <v>0</v>
      </c>
      <c r="Z663" s="23" t="e">
        <f>#REF!-N663</f>
        <v>#REF!</v>
      </c>
      <c r="AA663" s="23" t="e">
        <f>#REF!-O663</f>
        <v>#REF!</v>
      </c>
      <c r="AB663" s="18">
        <f>SUM(AC663:AK663)</f>
        <v>4164.8</v>
      </c>
      <c r="AC663" s="23">
        <f t="shared" ref="AC663:AI663" si="712">SUM(AC665:AC668)</f>
        <v>1000</v>
      </c>
      <c r="AD663" s="23">
        <f t="shared" si="712"/>
        <v>1200</v>
      </c>
      <c r="AE663" s="23">
        <f t="shared" si="712"/>
        <v>1264.8</v>
      </c>
      <c r="AF663" s="23">
        <f t="shared" si="712"/>
        <v>400</v>
      </c>
      <c r="AG663" s="23">
        <f t="shared" si="712"/>
        <v>300</v>
      </c>
      <c r="AH663" s="23">
        <f t="shared" si="712"/>
        <v>0</v>
      </c>
      <c r="AI663" s="23">
        <f t="shared" si="712"/>
        <v>0</v>
      </c>
      <c r="AJ663" s="23">
        <f t="shared" ref="AJ663:AK663" si="713">SUM(AJ665:AJ668)</f>
        <v>0</v>
      </c>
      <c r="AK663" s="141">
        <f t="shared" si="713"/>
        <v>0</v>
      </c>
    </row>
    <row r="664" spans="1:37" s="24" customFormat="1" ht="15.75" hidden="1" customHeight="1" outlineLevel="1" x14ac:dyDescent="0.25">
      <c r="A664" s="113"/>
      <c r="B664" s="54"/>
      <c r="C664" s="47" t="s">
        <v>1</v>
      </c>
      <c r="D664" s="18">
        <f t="shared" si="679"/>
        <v>0</v>
      </c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18" t="e">
        <f t="shared" si="692"/>
        <v>#REF!</v>
      </c>
      <c r="Q664" s="23"/>
      <c r="R664" s="23"/>
      <c r="S664" s="23"/>
      <c r="T664" s="23"/>
      <c r="U664" s="23"/>
      <c r="V664" s="23"/>
      <c r="W664" s="23">
        <f t="shared" si="696"/>
        <v>0</v>
      </c>
      <c r="X664" s="23">
        <f t="shared" si="697"/>
        <v>0</v>
      </c>
      <c r="Y664" s="23">
        <f t="shared" si="698"/>
        <v>0</v>
      </c>
      <c r="Z664" s="23" t="e">
        <f>#REF!-N664</f>
        <v>#REF!</v>
      </c>
      <c r="AA664" s="23" t="e">
        <f>#REF!-O664</f>
        <v>#REF!</v>
      </c>
      <c r="AB664" s="18">
        <f>SUM(AC664:AK664)</f>
        <v>0</v>
      </c>
      <c r="AC664" s="23"/>
      <c r="AD664" s="23"/>
      <c r="AE664" s="23"/>
      <c r="AF664" s="23"/>
      <c r="AG664" s="23"/>
      <c r="AH664" s="23"/>
      <c r="AI664" s="23"/>
      <c r="AJ664" s="23"/>
      <c r="AK664" s="141"/>
    </row>
    <row r="665" spans="1:37" s="24" customFormat="1" ht="15.75" hidden="1" customHeight="1" outlineLevel="1" x14ac:dyDescent="0.25">
      <c r="A665" s="113"/>
      <c r="B665" s="54"/>
      <c r="C665" s="47" t="s">
        <v>2</v>
      </c>
      <c r="D665" s="18">
        <f t="shared" si="679"/>
        <v>0</v>
      </c>
      <c r="E665" s="23">
        <v>0</v>
      </c>
      <c r="F665" s="23">
        <v>0</v>
      </c>
      <c r="G665" s="23">
        <v>0</v>
      </c>
      <c r="H665" s="23">
        <v>0</v>
      </c>
      <c r="I665" s="23">
        <v>0</v>
      </c>
      <c r="J665" s="23">
        <v>0</v>
      </c>
      <c r="K665" s="23">
        <v>0</v>
      </c>
      <c r="L665" s="23">
        <v>0</v>
      </c>
      <c r="M665" s="23">
        <v>0</v>
      </c>
      <c r="N665" s="23">
        <v>0</v>
      </c>
      <c r="O665" s="23">
        <v>0</v>
      </c>
      <c r="P665" s="18" t="e">
        <f t="shared" si="692"/>
        <v>#REF!</v>
      </c>
      <c r="Q665" s="23">
        <f t="shared" si="699"/>
        <v>0</v>
      </c>
      <c r="R665" s="23">
        <f t="shared" si="700"/>
        <v>0</v>
      </c>
      <c r="S665" s="23">
        <f t="shared" si="701"/>
        <v>0</v>
      </c>
      <c r="T665" s="23">
        <f t="shared" si="702"/>
        <v>0</v>
      </c>
      <c r="U665" s="23">
        <f t="shared" si="703"/>
        <v>0</v>
      </c>
      <c r="V665" s="23">
        <f t="shared" si="704"/>
        <v>0</v>
      </c>
      <c r="W665" s="23">
        <f t="shared" si="696"/>
        <v>0</v>
      </c>
      <c r="X665" s="23">
        <f t="shared" si="697"/>
        <v>0</v>
      </c>
      <c r="Y665" s="23">
        <f t="shared" si="698"/>
        <v>0</v>
      </c>
      <c r="Z665" s="23" t="e">
        <f>#REF!-N665</f>
        <v>#REF!</v>
      </c>
      <c r="AA665" s="23" t="e">
        <f>#REF!-O665</f>
        <v>#REF!</v>
      </c>
      <c r="AB665" s="18">
        <f>SUM(AC665:AK665)</f>
        <v>0</v>
      </c>
      <c r="AC665" s="23">
        <v>0</v>
      </c>
      <c r="AD665" s="23">
        <v>0</v>
      </c>
      <c r="AE665" s="23">
        <v>0</v>
      </c>
      <c r="AF665" s="23">
        <v>0</v>
      </c>
      <c r="AG665" s="23">
        <v>0</v>
      </c>
      <c r="AH665" s="23">
        <v>0</v>
      </c>
      <c r="AI665" s="23">
        <v>0</v>
      </c>
      <c r="AJ665" s="23">
        <v>0</v>
      </c>
      <c r="AK665" s="141">
        <v>0</v>
      </c>
    </row>
    <row r="666" spans="1:37" s="24" customFormat="1" ht="15.75" hidden="1" customHeight="1" outlineLevel="1" x14ac:dyDescent="0.25">
      <c r="A666" s="113"/>
      <c r="B666" s="54"/>
      <c r="C666" s="47" t="s">
        <v>3</v>
      </c>
      <c r="D666" s="18">
        <f t="shared" si="679"/>
        <v>4164.8</v>
      </c>
      <c r="E666" s="23">
        <v>1000</v>
      </c>
      <c r="F666" s="23">
        <v>1200</v>
      </c>
      <c r="G666" s="30">
        <v>1264.8</v>
      </c>
      <c r="H666" s="30">
        <v>400</v>
      </c>
      <c r="I666" s="30">
        <v>300</v>
      </c>
      <c r="J666" s="30">
        <v>0</v>
      </c>
      <c r="K666" s="30">
        <v>0</v>
      </c>
      <c r="L666" s="23">
        <v>0</v>
      </c>
      <c r="M666" s="23">
        <v>0</v>
      </c>
      <c r="N666" s="23">
        <v>0</v>
      </c>
      <c r="O666" s="23">
        <v>0</v>
      </c>
      <c r="P666" s="18" t="e">
        <f t="shared" si="692"/>
        <v>#REF!</v>
      </c>
      <c r="Q666" s="23">
        <f t="shared" si="699"/>
        <v>0</v>
      </c>
      <c r="R666" s="23">
        <f t="shared" si="700"/>
        <v>0</v>
      </c>
      <c r="S666" s="23">
        <f t="shared" si="701"/>
        <v>0</v>
      </c>
      <c r="T666" s="23">
        <f t="shared" si="702"/>
        <v>0</v>
      </c>
      <c r="U666" s="23">
        <f t="shared" si="703"/>
        <v>0</v>
      </c>
      <c r="V666" s="23">
        <f t="shared" si="704"/>
        <v>0</v>
      </c>
      <c r="W666" s="23">
        <f t="shared" si="696"/>
        <v>0</v>
      </c>
      <c r="X666" s="23">
        <f t="shared" si="697"/>
        <v>0</v>
      </c>
      <c r="Y666" s="23">
        <f t="shared" si="698"/>
        <v>0</v>
      </c>
      <c r="Z666" s="23" t="e">
        <f>#REF!-N666</f>
        <v>#REF!</v>
      </c>
      <c r="AA666" s="23" t="e">
        <f>#REF!-O666</f>
        <v>#REF!</v>
      </c>
      <c r="AB666" s="18">
        <f>SUM(AC666:AK666)</f>
        <v>4164.8</v>
      </c>
      <c r="AC666" s="23">
        <v>1000</v>
      </c>
      <c r="AD666" s="23">
        <v>1200</v>
      </c>
      <c r="AE666" s="30">
        <v>1264.8</v>
      </c>
      <c r="AF666" s="30">
        <v>400</v>
      </c>
      <c r="AG666" s="30">
        <v>300</v>
      </c>
      <c r="AH666" s="30">
        <v>0</v>
      </c>
      <c r="AI666" s="30">
        <v>0</v>
      </c>
      <c r="AJ666" s="23">
        <v>0</v>
      </c>
      <c r="AK666" s="141">
        <v>0</v>
      </c>
    </row>
    <row r="667" spans="1:37" s="24" customFormat="1" ht="15.75" hidden="1" customHeight="1" outlineLevel="1" x14ac:dyDescent="0.25">
      <c r="A667" s="113"/>
      <c r="B667" s="54"/>
      <c r="C667" s="47" t="s">
        <v>4</v>
      </c>
      <c r="D667" s="18">
        <f t="shared" si="679"/>
        <v>0</v>
      </c>
      <c r="E667" s="23">
        <v>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18" t="e">
        <f t="shared" si="692"/>
        <v>#REF!</v>
      </c>
      <c r="Q667" s="23">
        <f t="shared" si="699"/>
        <v>0</v>
      </c>
      <c r="R667" s="23">
        <f t="shared" si="700"/>
        <v>0</v>
      </c>
      <c r="S667" s="23">
        <f t="shared" si="701"/>
        <v>0</v>
      </c>
      <c r="T667" s="23">
        <f t="shared" si="702"/>
        <v>0</v>
      </c>
      <c r="U667" s="23">
        <f t="shared" si="703"/>
        <v>0</v>
      </c>
      <c r="V667" s="23">
        <f t="shared" si="704"/>
        <v>0</v>
      </c>
      <c r="W667" s="23">
        <f t="shared" si="696"/>
        <v>0</v>
      </c>
      <c r="X667" s="23">
        <f t="shared" si="697"/>
        <v>0</v>
      </c>
      <c r="Y667" s="23">
        <f t="shared" si="698"/>
        <v>0</v>
      </c>
      <c r="Z667" s="23" t="e">
        <f>#REF!-N667</f>
        <v>#REF!</v>
      </c>
      <c r="AA667" s="23" t="e">
        <f>#REF!-O667</f>
        <v>#REF!</v>
      </c>
      <c r="AB667" s="18">
        <f>SUM(AC667:AK667)</f>
        <v>0</v>
      </c>
      <c r="AC667" s="23">
        <v>0</v>
      </c>
      <c r="AD667" s="23">
        <v>0</v>
      </c>
      <c r="AE667" s="23">
        <v>0</v>
      </c>
      <c r="AF667" s="23">
        <v>0</v>
      </c>
      <c r="AG667" s="23">
        <v>0</v>
      </c>
      <c r="AH667" s="23">
        <v>0</v>
      </c>
      <c r="AI667" s="23">
        <v>0</v>
      </c>
      <c r="AJ667" s="23">
        <v>0</v>
      </c>
      <c r="AK667" s="141">
        <v>0</v>
      </c>
    </row>
    <row r="668" spans="1:37" s="24" customFormat="1" ht="15.75" hidden="1" customHeight="1" outlineLevel="1" x14ac:dyDescent="0.25">
      <c r="A668" s="113"/>
      <c r="B668" s="54"/>
      <c r="C668" s="47" t="s">
        <v>5</v>
      </c>
      <c r="D668" s="18">
        <f t="shared" si="679"/>
        <v>0</v>
      </c>
      <c r="E668" s="23">
        <v>0</v>
      </c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23">
        <v>0</v>
      </c>
      <c r="L668" s="23">
        <v>0</v>
      </c>
      <c r="M668" s="23">
        <v>0</v>
      </c>
      <c r="N668" s="23">
        <v>0</v>
      </c>
      <c r="O668" s="23">
        <v>0</v>
      </c>
      <c r="P668" s="18" t="e">
        <f t="shared" si="692"/>
        <v>#REF!</v>
      </c>
      <c r="Q668" s="23">
        <f t="shared" si="699"/>
        <v>0</v>
      </c>
      <c r="R668" s="23">
        <f t="shared" si="700"/>
        <v>0</v>
      </c>
      <c r="S668" s="23">
        <f t="shared" si="701"/>
        <v>0</v>
      </c>
      <c r="T668" s="23">
        <f t="shared" si="702"/>
        <v>0</v>
      </c>
      <c r="U668" s="23">
        <f t="shared" si="703"/>
        <v>0</v>
      </c>
      <c r="V668" s="23">
        <f t="shared" si="704"/>
        <v>0</v>
      </c>
      <c r="W668" s="23">
        <f t="shared" si="696"/>
        <v>0</v>
      </c>
      <c r="X668" s="23">
        <f t="shared" si="697"/>
        <v>0</v>
      </c>
      <c r="Y668" s="23">
        <f t="shared" si="698"/>
        <v>0</v>
      </c>
      <c r="Z668" s="23" t="e">
        <f>#REF!-N668</f>
        <v>#REF!</v>
      </c>
      <c r="AA668" s="23" t="e">
        <f>#REF!-O668</f>
        <v>#REF!</v>
      </c>
      <c r="AB668" s="18">
        <f>SUM(AC668:AK668)</f>
        <v>0</v>
      </c>
      <c r="AC668" s="23">
        <v>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>
        <v>0</v>
      </c>
      <c r="AJ668" s="23">
        <v>0</v>
      </c>
      <c r="AK668" s="141">
        <v>0</v>
      </c>
    </row>
    <row r="669" spans="1:37" s="24" customFormat="1" ht="15.75" customHeight="1" outlineLevel="1" x14ac:dyDescent="0.25">
      <c r="A669" s="113" t="s">
        <v>50</v>
      </c>
      <c r="B669" s="54" t="s">
        <v>94</v>
      </c>
      <c r="C669" s="47" t="s">
        <v>0</v>
      </c>
      <c r="D669" s="18">
        <f t="shared" si="679"/>
        <v>4446639.1999999993</v>
      </c>
      <c r="E669" s="23">
        <f>SUM(E671:E673)</f>
        <v>513666.7</v>
      </c>
      <c r="F669" s="23">
        <f>SUM(F671:F673)</f>
        <v>438133.2</v>
      </c>
      <c r="G669" s="23">
        <f>SUM(G671:G673)</f>
        <v>433188</v>
      </c>
      <c r="H669" s="23">
        <f>SUM(H671:H673)</f>
        <v>450437.7</v>
      </c>
      <c r="I669" s="23">
        <f>SUM(I671:I673)</f>
        <v>463005.2</v>
      </c>
      <c r="J669" s="23">
        <f>SUM(J671:J673)</f>
        <v>422201.4</v>
      </c>
      <c r="K669" s="23">
        <f>SUM(K671:K673)</f>
        <v>345201.4</v>
      </c>
      <c r="L669" s="23">
        <f>SUM(L671:L673)</f>
        <v>345201.4</v>
      </c>
      <c r="M669" s="23">
        <f>SUM(M671:M673)</f>
        <v>345201.4</v>
      </c>
      <c r="N669" s="23">
        <f>SUM(N671:N673)</f>
        <v>345201.4</v>
      </c>
      <c r="O669" s="23">
        <f>SUM(O671:O673)</f>
        <v>345201.4</v>
      </c>
      <c r="P669" s="18" t="e">
        <f t="shared" si="692"/>
        <v>#REF!</v>
      </c>
      <c r="Q669" s="23">
        <f t="shared" si="699"/>
        <v>0</v>
      </c>
      <c r="R669" s="23">
        <f t="shared" si="700"/>
        <v>0</v>
      </c>
      <c r="S669" s="23">
        <f t="shared" si="701"/>
        <v>0</v>
      </c>
      <c r="T669" s="23">
        <f t="shared" si="702"/>
        <v>0</v>
      </c>
      <c r="U669" s="23">
        <f t="shared" si="703"/>
        <v>0</v>
      </c>
      <c r="V669" s="23">
        <f t="shared" si="704"/>
        <v>0</v>
      </c>
      <c r="W669" s="23">
        <f t="shared" si="696"/>
        <v>23258</v>
      </c>
      <c r="X669" s="23">
        <f t="shared" si="697"/>
        <v>23258</v>
      </c>
      <c r="Y669" s="23">
        <f t="shared" si="698"/>
        <v>23258</v>
      </c>
      <c r="Z669" s="23" t="e">
        <f>#REF!-N669</f>
        <v>#REF!</v>
      </c>
      <c r="AA669" s="23" t="e">
        <f>#REF!-O669</f>
        <v>#REF!</v>
      </c>
      <c r="AB669" s="18">
        <f>SUM(AC669:AK669)</f>
        <v>3826010.3999999994</v>
      </c>
      <c r="AC669" s="23">
        <f>SUM(AC671:AC673)</f>
        <v>513666.7</v>
      </c>
      <c r="AD669" s="23">
        <f>SUM(AD671:AD673)</f>
        <v>438133.2</v>
      </c>
      <c r="AE669" s="23">
        <f>SUM(AE671:AE673)</f>
        <v>433188</v>
      </c>
      <c r="AF669" s="23">
        <f>SUM(AF671:AF673)</f>
        <v>450437.7</v>
      </c>
      <c r="AG669" s="23">
        <f>SUM(AG671:AG673)</f>
        <v>463005.2</v>
      </c>
      <c r="AH669" s="23">
        <f>SUM(AH671:AH673)</f>
        <v>422201.4</v>
      </c>
      <c r="AI669" s="23">
        <f>SUM(AI671:AI673)</f>
        <v>368459.4</v>
      </c>
      <c r="AJ669" s="23">
        <f>SUM(AJ671:AJ673)</f>
        <v>368459.4</v>
      </c>
      <c r="AK669" s="141">
        <f>SUM(AK671:AK673)</f>
        <v>368459.4</v>
      </c>
    </row>
    <row r="670" spans="1:37" s="24" customFormat="1" ht="15.75" outlineLevel="1" x14ac:dyDescent="0.25">
      <c r="A670" s="113"/>
      <c r="B670" s="54"/>
      <c r="C670" s="47" t="s">
        <v>1</v>
      </c>
      <c r="D670" s="18">
        <f t="shared" si="679"/>
        <v>0</v>
      </c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18" t="e">
        <f t="shared" si="692"/>
        <v>#REF!</v>
      </c>
      <c r="Q670" s="23"/>
      <c r="R670" s="23"/>
      <c r="S670" s="23"/>
      <c r="T670" s="23"/>
      <c r="U670" s="23"/>
      <c r="V670" s="23"/>
      <c r="W670" s="23">
        <f t="shared" si="696"/>
        <v>0</v>
      </c>
      <c r="X670" s="23">
        <f t="shared" si="697"/>
        <v>0</v>
      </c>
      <c r="Y670" s="23">
        <f t="shared" si="698"/>
        <v>0</v>
      </c>
      <c r="Z670" s="23" t="e">
        <f>#REF!-N670</f>
        <v>#REF!</v>
      </c>
      <c r="AA670" s="23" t="e">
        <f>#REF!-O670</f>
        <v>#REF!</v>
      </c>
      <c r="AB670" s="18">
        <f>SUM(AC670:AK670)</f>
        <v>0</v>
      </c>
      <c r="AC670" s="23"/>
      <c r="AD670" s="23"/>
      <c r="AE670" s="23"/>
      <c r="AF670" s="23"/>
      <c r="AG670" s="23"/>
      <c r="AH670" s="23"/>
      <c r="AI670" s="23"/>
      <c r="AJ670" s="23"/>
      <c r="AK670" s="141"/>
    </row>
    <row r="671" spans="1:37" s="24" customFormat="1" ht="15.75" outlineLevel="1" x14ac:dyDescent="0.25">
      <c r="A671" s="113"/>
      <c r="B671" s="54"/>
      <c r="C671" s="47" t="s">
        <v>2</v>
      </c>
      <c r="D671" s="18">
        <f t="shared" si="679"/>
        <v>0</v>
      </c>
      <c r="E671" s="23">
        <v>0</v>
      </c>
      <c r="F671" s="23">
        <v>0</v>
      </c>
      <c r="G671" s="23">
        <v>0</v>
      </c>
      <c r="H671" s="23">
        <v>0</v>
      </c>
      <c r="I671" s="23">
        <v>0</v>
      </c>
      <c r="J671" s="23">
        <v>0</v>
      </c>
      <c r="K671" s="23">
        <v>0</v>
      </c>
      <c r="L671" s="23">
        <v>0</v>
      </c>
      <c r="M671" s="23">
        <v>0</v>
      </c>
      <c r="N671" s="23">
        <v>0</v>
      </c>
      <c r="O671" s="23">
        <v>0</v>
      </c>
      <c r="P671" s="18" t="e">
        <f t="shared" si="692"/>
        <v>#REF!</v>
      </c>
      <c r="Q671" s="23">
        <f t="shared" si="699"/>
        <v>0</v>
      </c>
      <c r="R671" s="23">
        <f t="shared" si="700"/>
        <v>0</v>
      </c>
      <c r="S671" s="23">
        <f t="shared" si="701"/>
        <v>0</v>
      </c>
      <c r="T671" s="23">
        <f t="shared" si="702"/>
        <v>0</v>
      </c>
      <c r="U671" s="23">
        <f t="shared" si="703"/>
        <v>0</v>
      </c>
      <c r="V671" s="23">
        <f t="shared" si="704"/>
        <v>0</v>
      </c>
      <c r="W671" s="23">
        <f t="shared" si="696"/>
        <v>0</v>
      </c>
      <c r="X671" s="23">
        <f t="shared" si="697"/>
        <v>0</v>
      </c>
      <c r="Y671" s="23">
        <f t="shared" si="698"/>
        <v>0</v>
      </c>
      <c r="Z671" s="23" t="e">
        <f>#REF!-N671</f>
        <v>#REF!</v>
      </c>
      <c r="AA671" s="23" t="e">
        <f>#REF!-O671</f>
        <v>#REF!</v>
      </c>
      <c r="AB671" s="18">
        <f>SUM(AC671:AK671)</f>
        <v>0</v>
      </c>
      <c r="AC671" s="23">
        <v>0</v>
      </c>
      <c r="AD671" s="23">
        <v>0</v>
      </c>
      <c r="AE671" s="23">
        <v>0</v>
      </c>
      <c r="AF671" s="23">
        <v>0</v>
      </c>
      <c r="AG671" s="23">
        <v>0</v>
      </c>
      <c r="AH671" s="23">
        <v>0</v>
      </c>
      <c r="AI671" s="23">
        <v>0</v>
      </c>
      <c r="AJ671" s="23">
        <v>0</v>
      </c>
      <c r="AK671" s="141">
        <v>0</v>
      </c>
    </row>
    <row r="672" spans="1:37" s="24" customFormat="1" ht="15.75" outlineLevel="1" x14ac:dyDescent="0.25">
      <c r="A672" s="113"/>
      <c r="B672" s="54"/>
      <c r="C672" s="47" t="s">
        <v>3</v>
      </c>
      <c r="D672" s="18">
        <f t="shared" si="679"/>
        <v>4446639.1999999993</v>
      </c>
      <c r="E672" s="36">
        <f>441174.3+40477.9+32014.5</f>
        <v>513666.7</v>
      </c>
      <c r="F672" s="23">
        <v>438133.2</v>
      </c>
      <c r="G672" s="36">
        <v>433188</v>
      </c>
      <c r="H672" s="36">
        <v>450437.7</v>
      </c>
      <c r="I672" s="23">
        <f>376001.4+87003.8</f>
        <v>463005.2</v>
      </c>
      <c r="J672" s="36">
        <v>422201.4</v>
      </c>
      <c r="K672" s="36">
        <v>345201.4</v>
      </c>
      <c r="L672" s="23">
        <v>345201.4</v>
      </c>
      <c r="M672" s="23">
        <v>345201.4</v>
      </c>
      <c r="N672" s="23">
        <v>345201.4</v>
      </c>
      <c r="O672" s="23">
        <v>345201.4</v>
      </c>
      <c r="P672" s="18" t="e">
        <f t="shared" si="692"/>
        <v>#REF!</v>
      </c>
      <c r="Q672" s="23">
        <f t="shared" si="699"/>
        <v>0</v>
      </c>
      <c r="R672" s="23">
        <f t="shared" si="700"/>
        <v>0</v>
      </c>
      <c r="S672" s="23">
        <f t="shared" si="701"/>
        <v>0</v>
      </c>
      <c r="T672" s="23">
        <f t="shared" si="702"/>
        <v>0</v>
      </c>
      <c r="U672" s="23">
        <f t="shared" si="703"/>
        <v>0</v>
      </c>
      <c r="V672" s="23">
        <f t="shared" si="704"/>
        <v>0</v>
      </c>
      <c r="W672" s="23">
        <f t="shared" si="696"/>
        <v>23258</v>
      </c>
      <c r="X672" s="23">
        <f t="shared" si="697"/>
        <v>23258</v>
      </c>
      <c r="Y672" s="23">
        <f t="shared" si="698"/>
        <v>23258</v>
      </c>
      <c r="Z672" s="23" t="e">
        <f>#REF!-N672</f>
        <v>#REF!</v>
      </c>
      <c r="AA672" s="23" t="e">
        <f>#REF!-O672</f>
        <v>#REF!</v>
      </c>
      <c r="AB672" s="18">
        <f>SUM(AC672:AK672)</f>
        <v>3826010.3999999994</v>
      </c>
      <c r="AC672" s="36">
        <f>441174.3+40477.9+32014.5</f>
        <v>513666.7</v>
      </c>
      <c r="AD672" s="23">
        <v>438133.2</v>
      </c>
      <c r="AE672" s="36">
        <v>433188</v>
      </c>
      <c r="AF672" s="36">
        <v>450437.7</v>
      </c>
      <c r="AG672" s="23">
        <v>463005.2</v>
      </c>
      <c r="AH672" s="36">
        <v>422201.4</v>
      </c>
      <c r="AI672" s="36">
        <v>368459.4</v>
      </c>
      <c r="AJ672" s="23">
        <v>368459.4</v>
      </c>
      <c r="AK672" s="141">
        <v>368459.4</v>
      </c>
    </row>
    <row r="673" spans="1:37" s="24" customFormat="1" ht="15.75" outlineLevel="1" x14ac:dyDescent="0.25">
      <c r="A673" s="113"/>
      <c r="B673" s="54"/>
      <c r="C673" s="47" t="s">
        <v>4</v>
      </c>
      <c r="D673" s="18">
        <f t="shared" si="679"/>
        <v>0</v>
      </c>
      <c r="E673" s="23">
        <v>0</v>
      </c>
      <c r="F673" s="23">
        <v>0</v>
      </c>
      <c r="G673" s="23">
        <v>0</v>
      </c>
      <c r="H673" s="23">
        <v>0</v>
      </c>
      <c r="I673" s="23">
        <v>0</v>
      </c>
      <c r="J673" s="23">
        <v>0</v>
      </c>
      <c r="K673" s="23">
        <v>0</v>
      </c>
      <c r="L673" s="23">
        <v>0</v>
      </c>
      <c r="M673" s="23">
        <v>0</v>
      </c>
      <c r="N673" s="23">
        <v>0</v>
      </c>
      <c r="O673" s="23">
        <v>0</v>
      </c>
      <c r="P673" s="18" t="e">
        <f t="shared" si="692"/>
        <v>#REF!</v>
      </c>
      <c r="Q673" s="23">
        <f t="shared" si="699"/>
        <v>0</v>
      </c>
      <c r="R673" s="23">
        <f t="shared" si="700"/>
        <v>0</v>
      </c>
      <c r="S673" s="23">
        <f t="shared" si="701"/>
        <v>0</v>
      </c>
      <c r="T673" s="23">
        <f t="shared" si="702"/>
        <v>0</v>
      </c>
      <c r="U673" s="23">
        <f t="shared" si="703"/>
        <v>0</v>
      </c>
      <c r="V673" s="23">
        <f t="shared" si="704"/>
        <v>0</v>
      </c>
      <c r="W673" s="23">
        <f t="shared" si="696"/>
        <v>0</v>
      </c>
      <c r="X673" s="23">
        <f t="shared" si="697"/>
        <v>0</v>
      </c>
      <c r="Y673" s="23">
        <f t="shared" si="698"/>
        <v>0</v>
      </c>
      <c r="Z673" s="23" t="e">
        <f>#REF!-N673</f>
        <v>#REF!</v>
      </c>
      <c r="AA673" s="23" t="e">
        <f>#REF!-O673</f>
        <v>#REF!</v>
      </c>
      <c r="AB673" s="18">
        <f>SUM(AC673:AK673)</f>
        <v>0</v>
      </c>
      <c r="AC673" s="23">
        <v>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>
        <v>0</v>
      </c>
      <c r="AJ673" s="23">
        <v>0</v>
      </c>
      <c r="AK673" s="141">
        <v>0</v>
      </c>
    </row>
    <row r="674" spans="1:37" s="24" customFormat="1" ht="15.75" hidden="1" customHeight="1" outlineLevel="1" x14ac:dyDescent="0.25">
      <c r="A674" s="113" t="s">
        <v>51</v>
      </c>
      <c r="B674" s="54" t="s">
        <v>94</v>
      </c>
      <c r="C674" s="47" t="s">
        <v>0</v>
      </c>
      <c r="D674" s="18">
        <f t="shared" si="679"/>
        <v>50</v>
      </c>
      <c r="E674" s="23">
        <f t="shared" ref="E674:O674" si="714">SUM(E676:E679)</f>
        <v>25</v>
      </c>
      <c r="F674" s="23">
        <f t="shared" si="714"/>
        <v>25</v>
      </c>
      <c r="G674" s="23">
        <f t="shared" si="714"/>
        <v>0</v>
      </c>
      <c r="H674" s="23">
        <f t="shared" si="714"/>
        <v>0</v>
      </c>
      <c r="I674" s="23">
        <f t="shared" si="714"/>
        <v>0</v>
      </c>
      <c r="J674" s="23">
        <f t="shared" si="714"/>
        <v>0</v>
      </c>
      <c r="K674" s="23">
        <f t="shared" si="714"/>
        <v>0</v>
      </c>
      <c r="L674" s="23">
        <f t="shared" si="714"/>
        <v>0</v>
      </c>
      <c r="M674" s="23">
        <f t="shared" si="714"/>
        <v>0</v>
      </c>
      <c r="N674" s="23">
        <f t="shared" si="714"/>
        <v>0</v>
      </c>
      <c r="O674" s="23">
        <f t="shared" si="714"/>
        <v>0</v>
      </c>
      <c r="P674" s="18" t="e">
        <f t="shared" si="692"/>
        <v>#REF!</v>
      </c>
      <c r="Q674" s="23">
        <f t="shared" si="699"/>
        <v>0</v>
      </c>
      <c r="R674" s="23">
        <f t="shared" si="700"/>
        <v>0</v>
      </c>
      <c r="S674" s="23">
        <f t="shared" si="701"/>
        <v>0</v>
      </c>
      <c r="T674" s="23">
        <f t="shared" si="702"/>
        <v>0</v>
      </c>
      <c r="U674" s="23">
        <f t="shared" si="703"/>
        <v>0</v>
      </c>
      <c r="V674" s="23">
        <f t="shared" si="704"/>
        <v>0</v>
      </c>
      <c r="W674" s="23">
        <f t="shared" si="696"/>
        <v>0</v>
      </c>
      <c r="X674" s="23">
        <f t="shared" si="697"/>
        <v>0</v>
      </c>
      <c r="Y674" s="23">
        <f t="shared" si="698"/>
        <v>0</v>
      </c>
      <c r="Z674" s="23" t="e">
        <f>#REF!-N674</f>
        <v>#REF!</v>
      </c>
      <c r="AA674" s="23" t="e">
        <f>#REF!-O674</f>
        <v>#REF!</v>
      </c>
      <c r="AB674" s="18">
        <f>SUM(AC674:AK674)</f>
        <v>50</v>
      </c>
      <c r="AC674" s="23">
        <f t="shared" ref="AC674:AI674" si="715">SUM(AC676:AC679)</f>
        <v>25</v>
      </c>
      <c r="AD674" s="23">
        <f t="shared" si="715"/>
        <v>25</v>
      </c>
      <c r="AE674" s="23">
        <f t="shared" si="715"/>
        <v>0</v>
      </c>
      <c r="AF674" s="23">
        <f t="shared" si="715"/>
        <v>0</v>
      </c>
      <c r="AG674" s="23">
        <f t="shared" si="715"/>
        <v>0</v>
      </c>
      <c r="AH674" s="23">
        <f t="shared" si="715"/>
        <v>0</v>
      </c>
      <c r="AI674" s="23">
        <f t="shared" si="715"/>
        <v>0</v>
      </c>
      <c r="AJ674" s="23">
        <f t="shared" ref="AJ674:AK674" si="716">SUM(AJ676:AJ679)</f>
        <v>0</v>
      </c>
      <c r="AK674" s="141">
        <f t="shared" si="716"/>
        <v>0</v>
      </c>
    </row>
    <row r="675" spans="1:37" s="24" customFormat="1" ht="15.75" hidden="1" customHeight="1" outlineLevel="1" x14ac:dyDescent="0.25">
      <c r="A675" s="113"/>
      <c r="B675" s="54"/>
      <c r="C675" s="47" t="s">
        <v>1</v>
      </c>
      <c r="D675" s="18">
        <f t="shared" si="679"/>
        <v>0</v>
      </c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18" t="e">
        <f t="shared" si="692"/>
        <v>#REF!</v>
      </c>
      <c r="Q675" s="23"/>
      <c r="R675" s="23"/>
      <c r="S675" s="23"/>
      <c r="T675" s="23"/>
      <c r="U675" s="23"/>
      <c r="V675" s="23"/>
      <c r="W675" s="23">
        <f t="shared" si="696"/>
        <v>0</v>
      </c>
      <c r="X675" s="23">
        <f t="shared" si="697"/>
        <v>0</v>
      </c>
      <c r="Y675" s="23">
        <f t="shared" si="698"/>
        <v>0</v>
      </c>
      <c r="Z675" s="23" t="e">
        <f>#REF!-N675</f>
        <v>#REF!</v>
      </c>
      <c r="AA675" s="23" t="e">
        <f>#REF!-O675</f>
        <v>#REF!</v>
      </c>
      <c r="AB675" s="18">
        <f>SUM(AC675:AK675)</f>
        <v>0</v>
      </c>
      <c r="AC675" s="23"/>
      <c r="AD675" s="23"/>
      <c r="AE675" s="23"/>
      <c r="AF675" s="23"/>
      <c r="AG675" s="23"/>
      <c r="AH675" s="23"/>
      <c r="AI675" s="23"/>
      <c r="AJ675" s="23"/>
      <c r="AK675" s="141"/>
    </row>
    <row r="676" spans="1:37" s="24" customFormat="1" ht="15.75" hidden="1" customHeight="1" outlineLevel="1" x14ac:dyDescent="0.25">
      <c r="A676" s="113"/>
      <c r="B676" s="54"/>
      <c r="C676" s="47" t="s">
        <v>2</v>
      </c>
      <c r="D676" s="18">
        <f t="shared" si="679"/>
        <v>0</v>
      </c>
      <c r="E676" s="23">
        <v>0</v>
      </c>
      <c r="F676" s="23">
        <v>0</v>
      </c>
      <c r="G676" s="23">
        <v>0</v>
      </c>
      <c r="H676" s="23">
        <v>0</v>
      </c>
      <c r="I676" s="23">
        <v>0</v>
      </c>
      <c r="J676" s="23">
        <v>0</v>
      </c>
      <c r="K676" s="23">
        <v>0</v>
      </c>
      <c r="L676" s="23">
        <v>0</v>
      </c>
      <c r="M676" s="23">
        <v>0</v>
      </c>
      <c r="N676" s="23">
        <v>0</v>
      </c>
      <c r="O676" s="23">
        <v>0</v>
      </c>
      <c r="P676" s="18" t="e">
        <f t="shared" si="692"/>
        <v>#REF!</v>
      </c>
      <c r="Q676" s="23">
        <f t="shared" si="699"/>
        <v>0</v>
      </c>
      <c r="R676" s="23">
        <f t="shared" si="700"/>
        <v>0</v>
      </c>
      <c r="S676" s="23">
        <f t="shared" si="701"/>
        <v>0</v>
      </c>
      <c r="T676" s="23">
        <f t="shared" si="702"/>
        <v>0</v>
      </c>
      <c r="U676" s="23">
        <f t="shared" si="703"/>
        <v>0</v>
      </c>
      <c r="V676" s="23">
        <f t="shared" si="704"/>
        <v>0</v>
      </c>
      <c r="W676" s="23">
        <f t="shared" si="696"/>
        <v>0</v>
      </c>
      <c r="X676" s="23">
        <f t="shared" si="697"/>
        <v>0</v>
      </c>
      <c r="Y676" s="23">
        <f t="shared" si="698"/>
        <v>0</v>
      </c>
      <c r="Z676" s="23" t="e">
        <f>#REF!-N676</f>
        <v>#REF!</v>
      </c>
      <c r="AA676" s="23" t="e">
        <f>#REF!-O676</f>
        <v>#REF!</v>
      </c>
      <c r="AB676" s="18">
        <f>SUM(AC676:AK676)</f>
        <v>0</v>
      </c>
      <c r="AC676" s="23">
        <v>0</v>
      </c>
      <c r="AD676" s="23">
        <v>0</v>
      </c>
      <c r="AE676" s="23">
        <v>0</v>
      </c>
      <c r="AF676" s="23">
        <v>0</v>
      </c>
      <c r="AG676" s="23">
        <v>0</v>
      </c>
      <c r="AH676" s="23">
        <v>0</v>
      </c>
      <c r="AI676" s="23">
        <v>0</v>
      </c>
      <c r="AJ676" s="23">
        <v>0</v>
      </c>
      <c r="AK676" s="141">
        <v>0</v>
      </c>
    </row>
    <row r="677" spans="1:37" s="24" customFormat="1" ht="15.75" hidden="1" customHeight="1" outlineLevel="1" x14ac:dyDescent="0.25">
      <c r="A677" s="113"/>
      <c r="B677" s="54"/>
      <c r="C677" s="47" t="s">
        <v>3</v>
      </c>
      <c r="D677" s="18">
        <f t="shared" si="679"/>
        <v>50</v>
      </c>
      <c r="E677" s="23">
        <v>25</v>
      </c>
      <c r="F677" s="23">
        <v>25</v>
      </c>
      <c r="G677" s="30">
        <v>0</v>
      </c>
      <c r="H677" s="31">
        <v>0</v>
      </c>
      <c r="I677" s="31">
        <v>0</v>
      </c>
      <c r="J677" s="31">
        <v>0</v>
      </c>
      <c r="K677" s="31">
        <v>0</v>
      </c>
      <c r="L677" s="31">
        <v>0</v>
      </c>
      <c r="M677" s="31">
        <v>0</v>
      </c>
      <c r="N677" s="31">
        <v>0</v>
      </c>
      <c r="O677" s="31">
        <v>0</v>
      </c>
      <c r="P677" s="18" t="e">
        <f t="shared" si="692"/>
        <v>#REF!</v>
      </c>
      <c r="Q677" s="23">
        <f t="shared" si="699"/>
        <v>0</v>
      </c>
      <c r="R677" s="23">
        <f t="shared" si="700"/>
        <v>0</v>
      </c>
      <c r="S677" s="23">
        <f t="shared" si="701"/>
        <v>0</v>
      </c>
      <c r="T677" s="23">
        <f t="shared" si="702"/>
        <v>0</v>
      </c>
      <c r="U677" s="23">
        <f t="shared" si="703"/>
        <v>0</v>
      </c>
      <c r="V677" s="23">
        <f t="shared" si="704"/>
        <v>0</v>
      </c>
      <c r="W677" s="23">
        <f t="shared" si="696"/>
        <v>0</v>
      </c>
      <c r="X677" s="23">
        <f t="shared" si="697"/>
        <v>0</v>
      </c>
      <c r="Y677" s="23">
        <f t="shared" si="698"/>
        <v>0</v>
      </c>
      <c r="Z677" s="23" t="e">
        <f>#REF!-N677</f>
        <v>#REF!</v>
      </c>
      <c r="AA677" s="23" t="e">
        <f>#REF!-O677</f>
        <v>#REF!</v>
      </c>
      <c r="AB677" s="18">
        <f>SUM(AC677:AK677)</f>
        <v>50</v>
      </c>
      <c r="AC677" s="23">
        <v>25</v>
      </c>
      <c r="AD677" s="23">
        <v>25</v>
      </c>
      <c r="AE677" s="30">
        <v>0</v>
      </c>
      <c r="AF677" s="31">
        <v>0</v>
      </c>
      <c r="AG677" s="31">
        <v>0</v>
      </c>
      <c r="AH677" s="31">
        <v>0</v>
      </c>
      <c r="AI677" s="31">
        <v>0</v>
      </c>
      <c r="AJ677" s="31">
        <v>0</v>
      </c>
      <c r="AK677" s="145">
        <v>0</v>
      </c>
    </row>
    <row r="678" spans="1:37" s="24" customFormat="1" ht="15.75" hidden="1" customHeight="1" outlineLevel="1" x14ac:dyDescent="0.25">
      <c r="A678" s="113"/>
      <c r="B678" s="54"/>
      <c r="C678" s="47" t="s">
        <v>4</v>
      </c>
      <c r="D678" s="18">
        <f t="shared" si="679"/>
        <v>0</v>
      </c>
      <c r="E678" s="23">
        <v>0</v>
      </c>
      <c r="F678" s="23">
        <v>0</v>
      </c>
      <c r="G678" s="23">
        <v>0</v>
      </c>
      <c r="H678" s="23">
        <v>0</v>
      </c>
      <c r="I678" s="23">
        <v>0</v>
      </c>
      <c r="J678" s="23">
        <v>0</v>
      </c>
      <c r="K678" s="23">
        <v>0</v>
      </c>
      <c r="L678" s="23">
        <v>0</v>
      </c>
      <c r="M678" s="23">
        <v>0</v>
      </c>
      <c r="N678" s="23">
        <v>0</v>
      </c>
      <c r="O678" s="23">
        <v>0</v>
      </c>
      <c r="P678" s="18" t="e">
        <f t="shared" si="692"/>
        <v>#REF!</v>
      </c>
      <c r="Q678" s="23">
        <f t="shared" si="699"/>
        <v>0</v>
      </c>
      <c r="R678" s="23">
        <f t="shared" si="700"/>
        <v>0</v>
      </c>
      <c r="S678" s="23">
        <f t="shared" si="701"/>
        <v>0</v>
      </c>
      <c r="T678" s="23">
        <f t="shared" si="702"/>
        <v>0</v>
      </c>
      <c r="U678" s="23">
        <f t="shared" si="703"/>
        <v>0</v>
      </c>
      <c r="V678" s="23">
        <f t="shared" si="704"/>
        <v>0</v>
      </c>
      <c r="W678" s="23">
        <f t="shared" si="696"/>
        <v>0</v>
      </c>
      <c r="X678" s="23">
        <f t="shared" si="697"/>
        <v>0</v>
      </c>
      <c r="Y678" s="23">
        <f t="shared" si="698"/>
        <v>0</v>
      </c>
      <c r="Z678" s="23" t="e">
        <f>#REF!-N678</f>
        <v>#REF!</v>
      </c>
      <c r="AA678" s="23" t="e">
        <f>#REF!-O678</f>
        <v>#REF!</v>
      </c>
      <c r="AB678" s="18">
        <f>SUM(AC678:AK678)</f>
        <v>0</v>
      </c>
      <c r="AC678" s="23">
        <v>0</v>
      </c>
      <c r="AD678" s="23">
        <v>0</v>
      </c>
      <c r="AE678" s="23">
        <v>0</v>
      </c>
      <c r="AF678" s="23">
        <v>0</v>
      </c>
      <c r="AG678" s="23">
        <v>0</v>
      </c>
      <c r="AH678" s="23">
        <v>0</v>
      </c>
      <c r="AI678" s="23">
        <v>0</v>
      </c>
      <c r="AJ678" s="23">
        <v>0</v>
      </c>
      <c r="AK678" s="141">
        <v>0</v>
      </c>
    </row>
    <row r="679" spans="1:37" s="24" customFormat="1" ht="15.75" hidden="1" customHeight="1" outlineLevel="1" x14ac:dyDescent="0.25">
      <c r="A679" s="113"/>
      <c r="B679" s="54"/>
      <c r="C679" s="47" t="s">
        <v>5</v>
      </c>
      <c r="D679" s="18">
        <f t="shared" si="679"/>
        <v>0</v>
      </c>
      <c r="E679" s="23">
        <v>0</v>
      </c>
      <c r="F679" s="23">
        <v>0</v>
      </c>
      <c r="G679" s="23">
        <v>0</v>
      </c>
      <c r="H679" s="23">
        <v>0</v>
      </c>
      <c r="I679" s="23">
        <v>0</v>
      </c>
      <c r="J679" s="23">
        <v>0</v>
      </c>
      <c r="K679" s="23">
        <v>0</v>
      </c>
      <c r="L679" s="23">
        <v>0</v>
      </c>
      <c r="M679" s="23">
        <v>0</v>
      </c>
      <c r="N679" s="23">
        <v>0</v>
      </c>
      <c r="O679" s="23">
        <v>0</v>
      </c>
      <c r="P679" s="18" t="e">
        <f t="shared" si="692"/>
        <v>#REF!</v>
      </c>
      <c r="Q679" s="23">
        <f t="shared" si="699"/>
        <v>0</v>
      </c>
      <c r="R679" s="23">
        <f t="shared" si="700"/>
        <v>0</v>
      </c>
      <c r="S679" s="23">
        <f t="shared" si="701"/>
        <v>0</v>
      </c>
      <c r="T679" s="23">
        <f t="shared" si="702"/>
        <v>0</v>
      </c>
      <c r="U679" s="23">
        <f t="shared" si="703"/>
        <v>0</v>
      </c>
      <c r="V679" s="23">
        <f t="shared" si="704"/>
        <v>0</v>
      </c>
      <c r="W679" s="23">
        <f t="shared" si="696"/>
        <v>0</v>
      </c>
      <c r="X679" s="23">
        <f t="shared" si="697"/>
        <v>0</v>
      </c>
      <c r="Y679" s="23">
        <f t="shared" si="698"/>
        <v>0</v>
      </c>
      <c r="Z679" s="23" t="e">
        <f>#REF!-N679</f>
        <v>#REF!</v>
      </c>
      <c r="AA679" s="23" t="e">
        <f>#REF!-O679</f>
        <v>#REF!</v>
      </c>
      <c r="AB679" s="18">
        <f>SUM(AC679:AK679)</f>
        <v>0</v>
      </c>
      <c r="AC679" s="23">
        <v>0</v>
      </c>
      <c r="AD679" s="23">
        <v>0</v>
      </c>
      <c r="AE679" s="23">
        <v>0</v>
      </c>
      <c r="AF679" s="23">
        <v>0</v>
      </c>
      <c r="AG679" s="23">
        <v>0</v>
      </c>
      <c r="AH679" s="23">
        <v>0</v>
      </c>
      <c r="AI679" s="23">
        <v>0</v>
      </c>
      <c r="AJ679" s="23">
        <v>0</v>
      </c>
      <c r="AK679" s="141">
        <v>0</v>
      </c>
    </row>
    <row r="680" spans="1:37" s="24" customFormat="1" ht="15.75" hidden="1" customHeight="1" outlineLevel="1" x14ac:dyDescent="0.25">
      <c r="A680" s="113" t="s">
        <v>119</v>
      </c>
      <c r="B680" s="54" t="s">
        <v>94</v>
      </c>
      <c r="C680" s="49" t="s">
        <v>0</v>
      </c>
      <c r="D680" s="18">
        <f t="shared" si="679"/>
        <v>20901.099999999999</v>
      </c>
      <c r="E680" s="23">
        <f t="shared" ref="E680:O680" si="717">SUM(E682:E685)</f>
        <v>0</v>
      </c>
      <c r="F680" s="23">
        <f t="shared" si="717"/>
        <v>20901.099999999999</v>
      </c>
      <c r="G680" s="23">
        <f t="shared" si="717"/>
        <v>0</v>
      </c>
      <c r="H680" s="23">
        <f t="shared" si="717"/>
        <v>0</v>
      </c>
      <c r="I680" s="23">
        <f t="shared" si="717"/>
        <v>0</v>
      </c>
      <c r="J680" s="23">
        <f t="shared" si="717"/>
        <v>0</v>
      </c>
      <c r="K680" s="23">
        <f t="shared" si="717"/>
        <v>0</v>
      </c>
      <c r="L680" s="23">
        <f t="shared" si="717"/>
        <v>0</v>
      </c>
      <c r="M680" s="23">
        <f t="shared" si="717"/>
        <v>0</v>
      </c>
      <c r="N680" s="23">
        <f t="shared" si="717"/>
        <v>0</v>
      </c>
      <c r="O680" s="23">
        <f t="shared" si="717"/>
        <v>0</v>
      </c>
      <c r="P680" s="18" t="e">
        <f t="shared" si="692"/>
        <v>#REF!</v>
      </c>
      <c r="Q680" s="23">
        <f t="shared" si="699"/>
        <v>0</v>
      </c>
      <c r="R680" s="23">
        <f t="shared" si="700"/>
        <v>0</v>
      </c>
      <c r="S680" s="23">
        <f t="shared" si="701"/>
        <v>0</v>
      </c>
      <c r="T680" s="23">
        <f t="shared" si="702"/>
        <v>0</v>
      </c>
      <c r="U680" s="23">
        <f t="shared" si="703"/>
        <v>0</v>
      </c>
      <c r="V680" s="23">
        <f t="shared" si="704"/>
        <v>0</v>
      </c>
      <c r="W680" s="23">
        <f t="shared" si="696"/>
        <v>0</v>
      </c>
      <c r="X680" s="23">
        <f t="shared" si="697"/>
        <v>0</v>
      </c>
      <c r="Y680" s="23">
        <f t="shared" si="698"/>
        <v>0</v>
      </c>
      <c r="Z680" s="23" t="e">
        <f>#REF!-N680</f>
        <v>#REF!</v>
      </c>
      <c r="AA680" s="23" t="e">
        <f>#REF!-O680</f>
        <v>#REF!</v>
      </c>
      <c r="AB680" s="18">
        <f>SUM(AC680:AK680)</f>
        <v>20901.099999999999</v>
      </c>
      <c r="AC680" s="23">
        <f t="shared" ref="AC680:AI680" si="718">SUM(AC682:AC685)</f>
        <v>0</v>
      </c>
      <c r="AD680" s="23">
        <f t="shared" si="718"/>
        <v>20901.099999999999</v>
      </c>
      <c r="AE680" s="23">
        <f t="shared" si="718"/>
        <v>0</v>
      </c>
      <c r="AF680" s="23">
        <f t="shared" si="718"/>
        <v>0</v>
      </c>
      <c r="AG680" s="23">
        <f t="shared" si="718"/>
        <v>0</v>
      </c>
      <c r="AH680" s="23">
        <f t="shared" si="718"/>
        <v>0</v>
      </c>
      <c r="AI680" s="23">
        <f t="shared" si="718"/>
        <v>0</v>
      </c>
      <c r="AJ680" s="23">
        <f t="shared" ref="AJ680:AK680" si="719">SUM(AJ682:AJ685)</f>
        <v>0</v>
      </c>
      <c r="AK680" s="141">
        <f t="shared" si="719"/>
        <v>0</v>
      </c>
    </row>
    <row r="681" spans="1:37" s="24" customFormat="1" ht="15.75" hidden="1" customHeight="1" outlineLevel="1" x14ac:dyDescent="0.25">
      <c r="A681" s="113"/>
      <c r="B681" s="54"/>
      <c r="C681" s="49" t="s">
        <v>1</v>
      </c>
      <c r="D681" s="18">
        <f t="shared" si="679"/>
        <v>0</v>
      </c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18" t="e">
        <f t="shared" si="692"/>
        <v>#REF!</v>
      </c>
      <c r="Q681" s="23"/>
      <c r="R681" s="23"/>
      <c r="S681" s="23"/>
      <c r="T681" s="23"/>
      <c r="U681" s="23"/>
      <c r="V681" s="23"/>
      <c r="W681" s="23">
        <f t="shared" si="696"/>
        <v>0</v>
      </c>
      <c r="X681" s="23">
        <f t="shared" si="697"/>
        <v>0</v>
      </c>
      <c r="Y681" s="23">
        <f t="shared" si="698"/>
        <v>0</v>
      </c>
      <c r="Z681" s="23" t="e">
        <f>#REF!-N681</f>
        <v>#REF!</v>
      </c>
      <c r="AA681" s="23" t="e">
        <f>#REF!-O681</f>
        <v>#REF!</v>
      </c>
      <c r="AB681" s="18">
        <f>SUM(AC681:AK681)</f>
        <v>0</v>
      </c>
      <c r="AC681" s="23"/>
      <c r="AD681" s="23"/>
      <c r="AE681" s="23"/>
      <c r="AF681" s="23"/>
      <c r="AG681" s="23"/>
      <c r="AH681" s="23"/>
      <c r="AI681" s="23"/>
      <c r="AJ681" s="23"/>
      <c r="AK681" s="141"/>
    </row>
    <row r="682" spans="1:37" s="24" customFormat="1" ht="15.75" hidden="1" customHeight="1" outlineLevel="1" x14ac:dyDescent="0.25">
      <c r="A682" s="113"/>
      <c r="B682" s="54"/>
      <c r="C682" s="49" t="s">
        <v>2</v>
      </c>
      <c r="D682" s="18">
        <f t="shared" si="679"/>
        <v>20901.099999999999</v>
      </c>
      <c r="E682" s="23">
        <v>0</v>
      </c>
      <c r="F682" s="23">
        <v>20901.099999999999</v>
      </c>
      <c r="G682" s="36">
        <v>0</v>
      </c>
      <c r="H682" s="36">
        <v>0</v>
      </c>
      <c r="I682" s="23">
        <v>0</v>
      </c>
      <c r="J682" s="23">
        <v>0</v>
      </c>
      <c r="K682" s="23">
        <v>0</v>
      </c>
      <c r="L682" s="36">
        <v>0</v>
      </c>
      <c r="M682" s="23">
        <v>0</v>
      </c>
      <c r="N682" s="23">
        <v>0</v>
      </c>
      <c r="O682" s="23">
        <v>0</v>
      </c>
      <c r="P682" s="18" t="e">
        <f t="shared" si="692"/>
        <v>#REF!</v>
      </c>
      <c r="Q682" s="23">
        <f t="shared" si="699"/>
        <v>0</v>
      </c>
      <c r="R682" s="23">
        <f t="shared" si="700"/>
        <v>0</v>
      </c>
      <c r="S682" s="23">
        <f t="shared" si="701"/>
        <v>0</v>
      </c>
      <c r="T682" s="23">
        <f t="shared" si="702"/>
        <v>0</v>
      </c>
      <c r="U682" s="23">
        <f t="shared" si="703"/>
        <v>0</v>
      </c>
      <c r="V682" s="23">
        <f t="shared" si="704"/>
        <v>0</v>
      </c>
      <c r="W682" s="23">
        <f t="shared" si="696"/>
        <v>0</v>
      </c>
      <c r="X682" s="23">
        <f t="shared" si="697"/>
        <v>0</v>
      </c>
      <c r="Y682" s="23">
        <f t="shared" si="698"/>
        <v>0</v>
      </c>
      <c r="Z682" s="23" t="e">
        <f>#REF!-N682</f>
        <v>#REF!</v>
      </c>
      <c r="AA682" s="23" t="e">
        <f>#REF!-O682</f>
        <v>#REF!</v>
      </c>
      <c r="AB682" s="18">
        <f>SUM(AC682:AK682)</f>
        <v>20901.099999999999</v>
      </c>
      <c r="AC682" s="23">
        <v>0</v>
      </c>
      <c r="AD682" s="23">
        <v>20901.099999999999</v>
      </c>
      <c r="AE682" s="36">
        <v>0</v>
      </c>
      <c r="AF682" s="36">
        <v>0</v>
      </c>
      <c r="AG682" s="23">
        <v>0</v>
      </c>
      <c r="AH682" s="23">
        <v>0</v>
      </c>
      <c r="AI682" s="23">
        <v>0</v>
      </c>
      <c r="AJ682" s="36">
        <v>0</v>
      </c>
      <c r="AK682" s="141">
        <v>0</v>
      </c>
    </row>
    <row r="683" spans="1:37" s="24" customFormat="1" ht="15.75" hidden="1" customHeight="1" outlineLevel="1" x14ac:dyDescent="0.25">
      <c r="A683" s="113"/>
      <c r="B683" s="54"/>
      <c r="C683" s="49" t="s">
        <v>3</v>
      </c>
      <c r="D683" s="18">
        <f t="shared" si="679"/>
        <v>0</v>
      </c>
      <c r="E683" s="23">
        <v>0</v>
      </c>
      <c r="F683" s="23">
        <v>0</v>
      </c>
      <c r="G683" s="23">
        <v>0</v>
      </c>
      <c r="H683" s="23">
        <v>0</v>
      </c>
      <c r="I683" s="23">
        <v>0</v>
      </c>
      <c r="J683" s="23">
        <v>0</v>
      </c>
      <c r="K683" s="23">
        <v>0</v>
      </c>
      <c r="L683" s="23">
        <v>0</v>
      </c>
      <c r="M683" s="23">
        <v>0</v>
      </c>
      <c r="N683" s="23">
        <v>0</v>
      </c>
      <c r="O683" s="23">
        <v>0</v>
      </c>
      <c r="P683" s="18" t="e">
        <f t="shared" si="692"/>
        <v>#REF!</v>
      </c>
      <c r="Q683" s="23">
        <f t="shared" si="699"/>
        <v>0</v>
      </c>
      <c r="R683" s="23">
        <f t="shared" si="700"/>
        <v>0</v>
      </c>
      <c r="S683" s="23">
        <f t="shared" si="701"/>
        <v>0</v>
      </c>
      <c r="T683" s="23">
        <f t="shared" si="702"/>
        <v>0</v>
      </c>
      <c r="U683" s="23">
        <f t="shared" si="703"/>
        <v>0</v>
      </c>
      <c r="V683" s="23">
        <f t="shared" si="704"/>
        <v>0</v>
      </c>
      <c r="W683" s="23">
        <f t="shared" si="696"/>
        <v>0</v>
      </c>
      <c r="X683" s="23">
        <f t="shared" si="697"/>
        <v>0</v>
      </c>
      <c r="Y683" s="23">
        <f t="shared" si="698"/>
        <v>0</v>
      </c>
      <c r="Z683" s="23" t="e">
        <f>#REF!-N683</f>
        <v>#REF!</v>
      </c>
      <c r="AA683" s="23" t="e">
        <f>#REF!-O683</f>
        <v>#REF!</v>
      </c>
      <c r="AB683" s="18">
        <f>SUM(AC683:AK683)</f>
        <v>0</v>
      </c>
      <c r="AC683" s="23">
        <v>0</v>
      </c>
      <c r="AD683" s="23">
        <v>0</v>
      </c>
      <c r="AE683" s="23">
        <v>0</v>
      </c>
      <c r="AF683" s="23">
        <v>0</v>
      </c>
      <c r="AG683" s="23">
        <v>0</v>
      </c>
      <c r="AH683" s="23">
        <v>0</v>
      </c>
      <c r="AI683" s="23">
        <v>0</v>
      </c>
      <c r="AJ683" s="23">
        <v>0</v>
      </c>
      <c r="AK683" s="141">
        <v>0</v>
      </c>
    </row>
    <row r="684" spans="1:37" s="24" customFormat="1" ht="15.75" hidden="1" customHeight="1" outlineLevel="1" x14ac:dyDescent="0.25">
      <c r="A684" s="113"/>
      <c r="B684" s="54"/>
      <c r="C684" s="49" t="s">
        <v>4</v>
      </c>
      <c r="D684" s="18">
        <f t="shared" si="679"/>
        <v>0</v>
      </c>
      <c r="E684" s="23">
        <v>0</v>
      </c>
      <c r="F684" s="23">
        <v>0</v>
      </c>
      <c r="G684" s="23">
        <v>0</v>
      </c>
      <c r="H684" s="23">
        <v>0</v>
      </c>
      <c r="I684" s="23">
        <v>0</v>
      </c>
      <c r="J684" s="23">
        <v>0</v>
      </c>
      <c r="K684" s="23">
        <v>0</v>
      </c>
      <c r="L684" s="23">
        <v>0</v>
      </c>
      <c r="M684" s="23">
        <v>0</v>
      </c>
      <c r="N684" s="23">
        <v>0</v>
      </c>
      <c r="O684" s="23">
        <v>0</v>
      </c>
      <c r="P684" s="18" t="e">
        <f t="shared" si="692"/>
        <v>#REF!</v>
      </c>
      <c r="Q684" s="23">
        <f t="shared" si="699"/>
        <v>0</v>
      </c>
      <c r="R684" s="23">
        <f t="shared" si="700"/>
        <v>0</v>
      </c>
      <c r="S684" s="23">
        <f t="shared" si="701"/>
        <v>0</v>
      </c>
      <c r="T684" s="23">
        <f t="shared" si="702"/>
        <v>0</v>
      </c>
      <c r="U684" s="23">
        <f t="shared" si="703"/>
        <v>0</v>
      </c>
      <c r="V684" s="23">
        <f t="shared" si="704"/>
        <v>0</v>
      </c>
      <c r="W684" s="23">
        <f t="shared" si="696"/>
        <v>0</v>
      </c>
      <c r="X684" s="23">
        <f t="shared" si="697"/>
        <v>0</v>
      </c>
      <c r="Y684" s="23">
        <f t="shared" si="698"/>
        <v>0</v>
      </c>
      <c r="Z684" s="23" t="e">
        <f>#REF!-N684</f>
        <v>#REF!</v>
      </c>
      <c r="AA684" s="23" t="e">
        <f>#REF!-O684</f>
        <v>#REF!</v>
      </c>
      <c r="AB684" s="18">
        <f>SUM(AC684:AK684)</f>
        <v>0</v>
      </c>
      <c r="AC684" s="23">
        <v>0</v>
      </c>
      <c r="AD684" s="23">
        <v>0</v>
      </c>
      <c r="AE684" s="23">
        <v>0</v>
      </c>
      <c r="AF684" s="23">
        <v>0</v>
      </c>
      <c r="AG684" s="23">
        <v>0</v>
      </c>
      <c r="AH684" s="23">
        <v>0</v>
      </c>
      <c r="AI684" s="23">
        <v>0</v>
      </c>
      <c r="AJ684" s="23">
        <v>0</v>
      </c>
      <c r="AK684" s="141">
        <v>0</v>
      </c>
    </row>
    <row r="685" spans="1:37" s="24" customFormat="1" ht="15.75" hidden="1" customHeight="1" outlineLevel="1" x14ac:dyDescent="0.25">
      <c r="A685" s="113"/>
      <c r="B685" s="54"/>
      <c r="C685" s="49" t="s">
        <v>5</v>
      </c>
      <c r="D685" s="18">
        <f t="shared" si="679"/>
        <v>0</v>
      </c>
      <c r="E685" s="23">
        <v>0</v>
      </c>
      <c r="F685" s="23">
        <v>0</v>
      </c>
      <c r="G685" s="23">
        <v>0</v>
      </c>
      <c r="H685" s="23">
        <v>0</v>
      </c>
      <c r="I685" s="23">
        <v>0</v>
      </c>
      <c r="J685" s="23">
        <v>0</v>
      </c>
      <c r="K685" s="23">
        <v>0</v>
      </c>
      <c r="L685" s="23">
        <v>0</v>
      </c>
      <c r="M685" s="23">
        <v>0</v>
      </c>
      <c r="N685" s="23">
        <v>0</v>
      </c>
      <c r="O685" s="23">
        <v>0</v>
      </c>
      <c r="P685" s="18" t="e">
        <f t="shared" si="692"/>
        <v>#REF!</v>
      </c>
      <c r="Q685" s="23">
        <f t="shared" si="699"/>
        <v>0</v>
      </c>
      <c r="R685" s="23">
        <f t="shared" si="700"/>
        <v>0</v>
      </c>
      <c r="S685" s="23">
        <f t="shared" si="701"/>
        <v>0</v>
      </c>
      <c r="T685" s="23">
        <f t="shared" si="702"/>
        <v>0</v>
      </c>
      <c r="U685" s="23">
        <f t="shared" si="703"/>
        <v>0</v>
      </c>
      <c r="V685" s="23">
        <f t="shared" si="704"/>
        <v>0</v>
      </c>
      <c r="W685" s="23">
        <f t="shared" si="696"/>
        <v>0</v>
      </c>
      <c r="X685" s="23">
        <f t="shared" si="697"/>
        <v>0</v>
      </c>
      <c r="Y685" s="23">
        <f t="shared" si="698"/>
        <v>0</v>
      </c>
      <c r="Z685" s="23" t="e">
        <f>#REF!-N685</f>
        <v>#REF!</v>
      </c>
      <c r="AA685" s="23" t="e">
        <f>#REF!-O685</f>
        <v>#REF!</v>
      </c>
      <c r="AB685" s="18">
        <f>SUM(AC685:AK685)</f>
        <v>0</v>
      </c>
      <c r="AC685" s="23">
        <v>0</v>
      </c>
      <c r="AD685" s="23">
        <v>0</v>
      </c>
      <c r="AE685" s="23">
        <v>0</v>
      </c>
      <c r="AF685" s="23">
        <v>0</v>
      </c>
      <c r="AG685" s="23">
        <v>0</v>
      </c>
      <c r="AH685" s="23">
        <v>0</v>
      </c>
      <c r="AI685" s="23">
        <v>0</v>
      </c>
      <c r="AJ685" s="23">
        <v>0</v>
      </c>
      <c r="AK685" s="141">
        <v>0</v>
      </c>
    </row>
    <row r="686" spans="1:37" s="24" customFormat="1" ht="15.75" hidden="1" customHeight="1" outlineLevel="1" x14ac:dyDescent="0.25">
      <c r="A686" s="113" t="s">
        <v>97</v>
      </c>
      <c r="B686" s="54" t="s">
        <v>94</v>
      </c>
      <c r="C686" s="49" t="s">
        <v>0</v>
      </c>
      <c r="D686" s="18">
        <f t="shared" si="679"/>
        <v>382.9</v>
      </c>
      <c r="E686" s="23">
        <f t="shared" ref="E686:O686" si="720">SUM(E688:E691)</f>
        <v>0</v>
      </c>
      <c r="F686" s="23">
        <f t="shared" si="720"/>
        <v>0</v>
      </c>
      <c r="G686" s="23">
        <f t="shared" si="720"/>
        <v>324.7</v>
      </c>
      <c r="H686" s="23">
        <f t="shared" si="720"/>
        <v>58.2</v>
      </c>
      <c r="I686" s="23">
        <f t="shared" si="720"/>
        <v>0</v>
      </c>
      <c r="J686" s="23">
        <f t="shared" si="720"/>
        <v>0</v>
      </c>
      <c r="K686" s="23">
        <f t="shared" si="720"/>
        <v>0</v>
      </c>
      <c r="L686" s="23">
        <f t="shared" si="720"/>
        <v>0</v>
      </c>
      <c r="M686" s="23">
        <f t="shared" si="720"/>
        <v>0</v>
      </c>
      <c r="N686" s="23">
        <f t="shared" si="720"/>
        <v>0</v>
      </c>
      <c r="O686" s="23">
        <f t="shared" si="720"/>
        <v>0</v>
      </c>
      <c r="P686" s="18" t="e">
        <f t="shared" si="692"/>
        <v>#REF!</v>
      </c>
      <c r="Q686" s="23">
        <f t="shared" si="699"/>
        <v>0</v>
      </c>
      <c r="R686" s="23">
        <f t="shared" si="700"/>
        <v>0</v>
      </c>
      <c r="S686" s="23">
        <f t="shared" si="701"/>
        <v>0</v>
      </c>
      <c r="T686" s="23">
        <f t="shared" si="702"/>
        <v>0</v>
      </c>
      <c r="U686" s="23">
        <f t="shared" si="703"/>
        <v>0</v>
      </c>
      <c r="V686" s="23">
        <f t="shared" si="704"/>
        <v>0</v>
      </c>
      <c r="W686" s="23">
        <f t="shared" si="696"/>
        <v>0</v>
      </c>
      <c r="X686" s="23">
        <f t="shared" si="697"/>
        <v>0</v>
      </c>
      <c r="Y686" s="23">
        <f t="shared" si="698"/>
        <v>0</v>
      </c>
      <c r="Z686" s="23" t="e">
        <f>#REF!-N686</f>
        <v>#REF!</v>
      </c>
      <c r="AA686" s="23" t="e">
        <f>#REF!-O686</f>
        <v>#REF!</v>
      </c>
      <c r="AB686" s="18">
        <f>SUM(AC686:AK686)</f>
        <v>382.9</v>
      </c>
      <c r="AC686" s="23">
        <f t="shared" ref="AC686:AI686" si="721">SUM(AC688:AC691)</f>
        <v>0</v>
      </c>
      <c r="AD686" s="23">
        <f t="shared" si="721"/>
        <v>0</v>
      </c>
      <c r="AE686" s="23">
        <f t="shared" si="721"/>
        <v>324.7</v>
      </c>
      <c r="AF686" s="23">
        <f t="shared" si="721"/>
        <v>58.2</v>
      </c>
      <c r="AG686" s="23">
        <f t="shared" si="721"/>
        <v>0</v>
      </c>
      <c r="AH686" s="23">
        <f t="shared" si="721"/>
        <v>0</v>
      </c>
      <c r="AI686" s="23">
        <f t="shared" si="721"/>
        <v>0</v>
      </c>
      <c r="AJ686" s="23">
        <f t="shared" ref="AJ686:AK686" si="722">SUM(AJ688:AJ691)</f>
        <v>0</v>
      </c>
      <c r="AK686" s="141">
        <f t="shared" si="722"/>
        <v>0</v>
      </c>
    </row>
    <row r="687" spans="1:37" s="24" customFormat="1" ht="15.75" hidden="1" customHeight="1" outlineLevel="1" x14ac:dyDescent="0.25">
      <c r="A687" s="113"/>
      <c r="B687" s="54"/>
      <c r="C687" s="49" t="s">
        <v>1</v>
      </c>
      <c r="D687" s="18">
        <f t="shared" si="679"/>
        <v>0</v>
      </c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18" t="e">
        <f t="shared" si="692"/>
        <v>#REF!</v>
      </c>
      <c r="Q687" s="23"/>
      <c r="R687" s="23"/>
      <c r="S687" s="23"/>
      <c r="T687" s="23"/>
      <c r="U687" s="23"/>
      <c r="V687" s="23"/>
      <c r="W687" s="23">
        <f t="shared" si="696"/>
        <v>0</v>
      </c>
      <c r="X687" s="23">
        <f t="shared" si="697"/>
        <v>0</v>
      </c>
      <c r="Y687" s="23">
        <f t="shared" si="698"/>
        <v>0</v>
      </c>
      <c r="Z687" s="23" t="e">
        <f>#REF!-N687</f>
        <v>#REF!</v>
      </c>
      <c r="AA687" s="23" t="e">
        <f>#REF!-O687</f>
        <v>#REF!</v>
      </c>
      <c r="AB687" s="18">
        <f>SUM(AC687:AK687)</f>
        <v>0</v>
      </c>
      <c r="AC687" s="23"/>
      <c r="AD687" s="23"/>
      <c r="AE687" s="23"/>
      <c r="AF687" s="23"/>
      <c r="AG687" s="23"/>
      <c r="AH687" s="23"/>
      <c r="AI687" s="23"/>
      <c r="AJ687" s="23"/>
      <c r="AK687" s="141"/>
    </row>
    <row r="688" spans="1:37" s="24" customFormat="1" ht="15.75" hidden="1" customHeight="1" outlineLevel="1" x14ac:dyDescent="0.25">
      <c r="A688" s="113"/>
      <c r="B688" s="54"/>
      <c r="C688" s="49" t="s">
        <v>2</v>
      </c>
      <c r="D688" s="18">
        <f t="shared" si="679"/>
        <v>0</v>
      </c>
      <c r="E688" s="23">
        <v>0</v>
      </c>
      <c r="F688" s="23">
        <v>0</v>
      </c>
      <c r="G688" s="23">
        <v>0</v>
      </c>
      <c r="H688" s="23">
        <v>0</v>
      </c>
      <c r="I688" s="23">
        <v>0</v>
      </c>
      <c r="J688" s="23">
        <v>0</v>
      </c>
      <c r="K688" s="23">
        <v>0</v>
      </c>
      <c r="L688" s="23">
        <v>0</v>
      </c>
      <c r="M688" s="23">
        <v>0</v>
      </c>
      <c r="N688" s="23">
        <v>0</v>
      </c>
      <c r="O688" s="23">
        <v>0</v>
      </c>
      <c r="P688" s="18" t="e">
        <f t="shared" si="692"/>
        <v>#REF!</v>
      </c>
      <c r="Q688" s="23">
        <f t="shared" si="699"/>
        <v>0</v>
      </c>
      <c r="R688" s="23">
        <f t="shared" si="700"/>
        <v>0</v>
      </c>
      <c r="S688" s="23">
        <f t="shared" si="701"/>
        <v>0</v>
      </c>
      <c r="T688" s="23">
        <f t="shared" si="702"/>
        <v>0</v>
      </c>
      <c r="U688" s="23">
        <f t="shared" si="703"/>
        <v>0</v>
      </c>
      <c r="V688" s="23">
        <f t="shared" si="704"/>
        <v>0</v>
      </c>
      <c r="W688" s="23">
        <f t="shared" si="696"/>
        <v>0</v>
      </c>
      <c r="X688" s="23">
        <f t="shared" si="697"/>
        <v>0</v>
      </c>
      <c r="Y688" s="23">
        <f t="shared" si="698"/>
        <v>0</v>
      </c>
      <c r="Z688" s="23" t="e">
        <f>#REF!-N688</f>
        <v>#REF!</v>
      </c>
      <c r="AA688" s="23" t="e">
        <f>#REF!-O688</f>
        <v>#REF!</v>
      </c>
      <c r="AB688" s="18">
        <f>SUM(AC688:AK688)</f>
        <v>0</v>
      </c>
      <c r="AC688" s="23">
        <v>0</v>
      </c>
      <c r="AD688" s="23">
        <v>0</v>
      </c>
      <c r="AE688" s="23">
        <v>0</v>
      </c>
      <c r="AF688" s="23">
        <v>0</v>
      </c>
      <c r="AG688" s="23">
        <v>0</v>
      </c>
      <c r="AH688" s="23">
        <v>0</v>
      </c>
      <c r="AI688" s="23">
        <v>0</v>
      </c>
      <c r="AJ688" s="23">
        <v>0</v>
      </c>
      <c r="AK688" s="141">
        <v>0</v>
      </c>
    </row>
    <row r="689" spans="1:37" s="24" customFormat="1" ht="15.75" hidden="1" customHeight="1" outlineLevel="1" x14ac:dyDescent="0.25">
      <c r="A689" s="113"/>
      <c r="B689" s="54"/>
      <c r="C689" s="49" t="s">
        <v>3</v>
      </c>
      <c r="D689" s="18">
        <f t="shared" si="679"/>
        <v>382.9</v>
      </c>
      <c r="E689" s="23">
        <v>0</v>
      </c>
      <c r="F689" s="23">
        <v>0</v>
      </c>
      <c r="G689" s="23">
        <v>324.7</v>
      </c>
      <c r="H689" s="23">
        <f>70.2-12</f>
        <v>58.2</v>
      </c>
      <c r="I689" s="23">
        <v>0</v>
      </c>
      <c r="J689" s="23">
        <v>0</v>
      </c>
      <c r="K689" s="23">
        <v>0</v>
      </c>
      <c r="L689" s="23">
        <v>0</v>
      </c>
      <c r="M689" s="23">
        <v>0</v>
      </c>
      <c r="N689" s="23">
        <v>0</v>
      </c>
      <c r="O689" s="23">
        <v>0</v>
      </c>
      <c r="P689" s="18" t="e">
        <f t="shared" si="692"/>
        <v>#REF!</v>
      </c>
      <c r="Q689" s="23">
        <f t="shared" si="699"/>
        <v>0</v>
      </c>
      <c r="R689" s="23">
        <f t="shared" si="700"/>
        <v>0</v>
      </c>
      <c r="S689" s="23">
        <f t="shared" si="701"/>
        <v>0</v>
      </c>
      <c r="T689" s="23">
        <f t="shared" si="702"/>
        <v>0</v>
      </c>
      <c r="U689" s="23">
        <f t="shared" si="703"/>
        <v>0</v>
      </c>
      <c r="V689" s="23">
        <f t="shared" si="704"/>
        <v>0</v>
      </c>
      <c r="W689" s="23">
        <f t="shared" si="696"/>
        <v>0</v>
      </c>
      <c r="X689" s="23">
        <f t="shared" si="697"/>
        <v>0</v>
      </c>
      <c r="Y689" s="23">
        <f t="shared" si="698"/>
        <v>0</v>
      </c>
      <c r="Z689" s="23" t="e">
        <f>#REF!-N689</f>
        <v>#REF!</v>
      </c>
      <c r="AA689" s="23" t="e">
        <f>#REF!-O689</f>
        <v>#REF!</v>
      </c>
      <c r="AB689" s="18">
        <f>SUM(AC689:AK689)</f>
        <v>382.9</v>
      </c>
      <c r="AC689" s="23">
        <v>0</v>
      </c>
      <c r="AD689" s="23">
        <v>0</v>
      </c>
      <c r="AE689" s="23">
        <v>324.7</v>
      </c>
      <c r="AF689" s="23">
        <f>70.2-12</f>
        <v>58.2</v>
      </c>
      <c r="AG689" s="23">
        <v>0</v>
      </c>
      <c r="AH689" s="23">
        <v>0</v>
      </c>
      <c r="AI689" s="23">
        <v>0</v>
      </c>
      <c r="AJ689" s="23">
        <v>0</v>
      </c>
      <c r="AK689" s="141">
        <v>0</v>
      </c>
    </row>
    <row r="690" spans="1:37" s="24" customFormat="1" ht="15.75" hidden="1" customHeight="1" outlineLevel="1" x14ac:dyDescent="0.25">
      <c r="A690" s="113"/>
      <c r="B690" s="54"/>
      <c r="C690" s="49" t="s">
        <v>4</v>
      </c>
      <c r="D690" s="18">
        <f t="shared" ref="D690:D696" si="723">SUM(E690:O690)</f>
        <v>0</v>
      </c>
      <c r="E690" s="23">
        <v>0</v>
      </c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23">
        <v>0</v>
      </c>
      <c r="L690" s="23">
        <v>0</v>
      </c>
      <c r="M690" s="23">
        <v>0</v>
      </c>
      <c r="N690" s="23">
        <v>0</v>
      </c>
      <c r="O690" s="23">
        <v>0</v>
      </c>
      <c r="P690" s="18" t="e">
        <f t="shared" si="692"/>
        <v>#REF!</v>
      </c>
      <c r="Q690" s="23">
        <f t="shared" si="699"/>
        <v>0</v>
      </c>
      <c r="R690" s="23">
        <f t="shared" si="700"/>
        <v>0</v>
      </c>
      <c r="S690" s="23">
        <f t="shared" si="701"/>
        <v>0</v>
      </c>
      <c r="T690" s="23">
        <f t="shared" si="702"/>
        <v>0</v>
      </c>
      <c r="U690" s="23">
        <f t="shared" si="703"/>
        <v>0</v>
      </c>
      <c r="V690" s="23">
        <f t="shared" si="704"/>
        <v>0</v>
      </c>
      <c r="W690" s="23">
        <f t="shared" si="696"/>
        <v>0</v>
      </c>
      <c r="X690" s="23">
        <f t="shared" si="697"/>
        <v>0</v>
      </c>
      <c r="Y690" s="23">
        <f t="shared" si="698"/>
        <v>0</v>
      </c>
      <c r="Z690" s="23" t="e">
        <f>#REF!-N690</f>
        <v>#REF!</v>
      </c>
      <c r="AA690" s="23" t="e">
        <f>#REF!-O690</f>
        <v>#REF!</v>
      </c>
      <c r="AB690" s="18">
        <f>SUM(AC690:AK690)</f>
        <v>0</v>
      </c>
      <c r="AC690" s="23">
        <v>0</v>
      </c>
      <c r="AD690" s="23">
        <v>0</v>
      </c>
      <c r="AE690" s="23">
        <v>0</v>
      </c>
      <c r="AF690" s="23">
        <v>0</v>
      </c>
      <c r="AG690" s="23">
        <v>0</v>
      </c>
      <c r="AH690" s="23">
        <v>0</v>
      </c>
      <c r="AI690" s="23">
        <v>0</v>
      </c>
      <c r="AJ690" s="23">
        <v>0</v>
      </c>
      <c r="AK690" s="141">
        <v>0</v>
      </c>
    </row>
    <row r="691" spans="1:37" s="24" customFormat="1" ht="15.75" hidden="1" customHeight="1" outlineLevel="1" x14ac:dyDescent="0.25">
      <c r="A691" s="113"/>
      <c r="B691" s="54"/>
      <c r="C691" s="49" t="s">
        <v>5</v>
      </c>
      <c r="D691" s="18">
        <f t="shared" si="723"/>
        <v>0</v>
      </c>
      <c r="E691" s="23">
        <v>0</v>
      </c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23">
        <v>0</v>
      </c>
      <c r="L691" s="23">
        <v>0</v>
      </c>
      <c r="M691" s="23">
        <v>0</v>
      </c>
      <c r="N691" s="23">
        <v>0</v>
      </c>
      <c r="O691" s="23">
        <v>0</v>
      </c>
      <c r="P691" s="18" t="e">
        <f t="shared" si="692"/>
        <v>#REF!</v>
      </c>
      <c r="Q691" s="23">
        <f t="shared" si="699"/>
        <v>0</v>
      </c>
      <c r="R691" s="23">
        <f t="shared" si="700"/>
        <v>0</v>
      </c>
      <c r="S691" s="23">
        <f t="shared" si="701"/>
        <v>0</v>
      </c>
      <c r="T691" s="23">
        <f t="shared" si="702"/>
        <v>0</v>
      </c>
      <c r="U691" s="23">
        <f t="shared" si="703"/>
        <v>0</v>
      </c>
      <c r="V691" s="23">
        <f t="shared" si="704"/>
        <v>0</v>
      </c>
      <c r="W691" s="23">
        <f t="shared" si="696"/>
        <v>0</v>
      </c>
      <c r="X691" s="23">
        <f t="shared" si="697"/>
        <v>0</v>
      </c>
      <c r="Y691" s="23">
        <f t="shared" si="698"/>
        <v>0</v>
      </c>
      <c r="Z691" s="23" t="e">
        <f>#REF!-N691</f>
        <v>#REF!</v>
      </c>
      <c r="AA691" s="23" t="e">
        <f>#REF!-O691</f>
        <v>#REF!</v>
      </c>
      <c r="AB691" s="18">
        <f>SUM(AC691:AK691)</f>
        <v>0</v>
      </c>
      <c r="AC691" s="23">
        <v>0</v>
      </c>
      <c r="AD691" s="23">
        <v>0</v>
      </c>
      <c r="AE691" s="23">
        <v>0</v>
      </c>
      <c r="AF691" s="23">
        <v>0</v>
      </c>
      <c r="AG691" s="23">
        <v>0</v>
      </c>
      <c r="AH691" s="23">
        <v>0</v>
      </c>
      <c r="AI691" s="23">
        <v>0</v>
      </c>
      <c r="AJ691" s="23">
        <v>0</v>
      </c>
      <c r="AK691" s="141">
        <v>0</v>
      </c>
    </row>
    <row r="692" spans="1:37" s="21" customFormat="1" ht="15.75" x14ac:dyDescent="0.25">
      <c r="A692" s="116" t="s">
        <v>25</v>
      </c>
      <c r="B692" s="56"/>
      <c r="C692" s="48" t="s">
        <v>0</v>
      </c>
      <c r="D692" s="18">
        <f t="shared" si="723"/>
        <v>6837720.5999999996</v>
      </c>
      <c r="E692" s="20">
        <f>SUM(E693:E696)</f>
        <v>675900.2</v>
      </c>
      <c r="F692" s="20">
        <f>SUM(F693:F696)</f>
        <v>631501.29999999993</v>
      </c>
      <c r="G692" s="20">
        <f>SUM(G693:G696)</f>
        <v>616423.19999999995</v>
      </c>
      <c r="H692" s="20">
        <f>SUM(H693:H696)</f>
        <v>635327.6</v>
      </c>
      <c r="I692" s="20">
        <f>SUM(I693:I696)</f>
        <v>684032.9</v>
      </c>
      <c r="J692" s="20">
        <f>SUM(J693:J696)</f>
        <v>644375.30000000005</v>
      </c>
      <c r="K692" s="20">
        <f>SUM(K693:K696)</f>
        <v>584692.1</v>
      </c>
      <c r="L692" s="20">
        <f>SUM(L693:L696)</f>
        <v>591367</v>
      </c>
      <c r="M692" s="20">
        <f>SUM(M693:M696)</f>
        <v>591367</v>
      </c>
      <c r="N692" s="20">
        <f>SUM(N693:N696)</f>
        <v>591367</v>
      </c>
      <c r="O692" s="20">
        <f>SUM(O693:O696)</f>
        <v>591367</v>
      </c>
      <c r="P692" s="18" t="e">
        <f t="shared" si="692"/>
        <v>#REF!</v>
      </c>
      <c r="Q692" s="18">
        <f t="shared" si="699"/>
        <v>0</v>
      </c>
      <c r="R692" s="18">
        <f t="shared" si="700"/>
        <v>0</v>
      </c>
      <c r="S692" s="18">
        <f t="shared" si="701"/>
        <v>0</v>
      </c>
      <c r="T692" s="18">
        <f t="shared" si="702"/>
        <v>0</v>
      </c>
      <c r="U692" s="18">
        <f t="shared" si="703"/>
        <v>0</v>
      </c>
      <c r="V692" s="18">
        <f t="shared" si="704"/>
        <v>0</v>
      </c>
      <c r="W692" s="18">
        <f t="shared" si="696"/>
        <v>33368.000000000116</v>
      </c>
      <c r="X692" s="18">
        <f t="shared" si="697"/>
        <v>43764.900000000023</v>
      </c>
      <c r="Y692" s="18">
        <f t="shared" si="698"/>
        <v>52805.900000000023</v>
      </c>
      <c r="Z692" s="18" t="e">
        <f>#REF!-N692</f>
        <v>#REF!</v>
      </c>
      <c r="AA692" s="18" t="e">
        <f>#REF!-O692</f>
        <v>#REF!</v>
      </c>
      <c r="AB692" s="18">
        <f>SUM(AC692:AK692)</f>
        <v>5784925.4000000004</v>
      </c>
      <c r="AC692" s="20">
        <f>SUM(AC693:AC696)</f>
        <v>675900.2</v>
      </c>
      <c r="AD692" s="20">
        <f>SUM(AD693:AD696)</f>
        <v>631501.29999999993</v>
      </c>
      <c r="AE692" s="20">
        <f>SUM(AE693:AE696)</f>
        <v>616423.19999999995</v>
      </c>
      <c r="AF692" s="20">
        <f>SUM(AF693:AF696)</f>
        <v>635327.6</v>
      </c>
      <c r="AG692" s="20">
        <f>SUM(AG693:AG696)</f>
        <v>684032.89999999991</v>
      </c>
      <c r="AH692" s="20">
        <f>SUM(AH693:AH696)</f>
        <v>644375.30000000005</v>
      </c>
      <c r="AI692" s="20">
        <f>SUM(AI693:AI696)</f>
        <v>618060.10000000009</v>
      </c>
      <c r="AJ692" s="20">
        <f>SUM(AJ693:AJ696)</f>
        <v>635131.9</v>
      </c>
      <c r="AK692" s="147">
        <f>SUM(AK693:AK696)</f>
        <v>644172.9</v>
      </c>
    </row>
    <row r="693" spans="1:37" s="21" customFormat="1" ht="15.75" x14ac:dyDescent="0.25">
      <c r="A693" s="116"/>
      <c r="B693" s="56"/>
      <c r="C693" s="48" t="s">
        <v>1</v>
      </c>
      <c r="D693" s="18">
        <f t="shared" si="723"/>
        <v>0</v>
      </c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18" t="e">
        <f t="shared" si="692"/>
        <v>#REF!</v>
      </c>
      <c r="Q693" s="18"/>
      <c r="R693" s="18"/>
      <c r="S693" s="18"/>
      <c r="T693" s="18"/>
      <c r="U693" s="18"/>
      <c r="V693" s="18"/>
      <c r="W693" s="18">
        <f t="shared" si="696"/>
        <v>0</v>
      </c>
      <c r="X693" s="18">
        <f t="shared" si="697"/>
        <v>0</v>
      </c>
      <c r="Y693" s="18">
        <f t="shared" si="698"/>
        <v>0</v>
      </c>
      <c r="Z693" s="18" t="e">
        <f>#REF!-N693</f>
        <v>#REF!</v>
      </c>
      <c r="AA693" s="18" t="e">
        <f>#REF!-O693</f>
        <v>#REF!</v>
      </c>
      <c r="AB693" s="18">
        <f>SUM(AC693:AK693)</f>
        <v>0</v>
      </c>
      <c r="AC693" s="20"/>
      <c r="AD693" s="20"/>
      <c r="AE693" s="20"/>
      <c r="AF693" s="20"/>
      <c r="AG693" s="20"/>
      <c r="AH693" s="20"/>
      <c r="AI693" s="20"/>
      <c r="AJ693" s="20"/>
      <c r="AK693" s="147"/>
    </row>
    <row r="694" spans="1:37" s="21" customFormat="1" ht="15.75" x14ac:dyDescent="0.25">
      <c r="A694" s="116"/>
      <c r="B694" s="56"/>
      <c r="C694" s="48" t="s">
        <v>2</v>
      </c>
      <c r="D694" s="18">
        <f t="shared" si="723"/>
        <v>20901.099999999999</v>
      </c>
      <c r="E694" s="18">
        <f>SUM(E631+E636+E642+E648+E653+E659+E665+E671+E676+E682+E688)</f>
        <v>0</v>
      </c>
      <c r="F694" s="18">
        <f>SUM(F631+F636+F642+F648+F653+F659+F665+F671+F676+F682+F688)</f>
        <v>20901.099999999999</v>
      </c>
      <c r="G694" s="18">
        <f>SUM(G631+G636+G642+G648+G653+G659+G665+G671+G676+G682+G688)</f>
        <v>0</v>
      </c>
      <c r="H694" s="18">
        <f>SUM(H631+H636+H642+H648+H653+H659+H665+H671+H676+H682+H688)</f>
        <v>0</v>
      </c>
      <c r="I694" s="18">
        <f>SUM(I631+I636+I642+I648+I653+I659+I665+I671+I676+I682+I688)</f>
        <v>0</v>
      </c>
      <c r="J694" s="18">
        <f>SUM(J631+J636+J642+J648+J653+J659+J665+J671+J676+J682+J688)</f>
        <v>0</v>
      </c>
      <c r="K694" s="18">
        <f>SUM(K631+K636+K642+K648+K653+K659+K665+K671+K676+K682+K688)</f>
        <v>0</v>
      </c>
      <c r="L694" s="18">
        <f>SUM(L631+L636+L642+L648+L653+L659+L665+L671+L676+L682+L688)</f>
        <v>0</v>
      </c>
      <c r="M694" s="18">
        <f>SUM(M631+M636+M642+M648+M653+M659+M665+M671+M676+M682+M688)</f>
        <v>0</v>
      </c>
      <c r="N694" s="18">
        <f>SUM(N631+N636+N642+N648+N653+N659+N665+N671+N676+N682+N688)</f>
        <v>0</v>
      </c>
      <c r="O694" s="18">
        <f>SUM(O631+O636+O642+O648+O653+O659+O665+O671+O676+O682+O688)</f>
        <v>0</v>
      </c>
      <c r="P694" s="18" t="e">
        <f t="shared" si="692"/>
        <v>#REF!</v>
      </c>
      <c r="Q694" s="18">
        <f t="shared" si="699"/>
        <v>0</v>
      </c>
      <c r="R694" s="18">
        <f t="shared" si="700"/>
        <v>0</v>
      </c>
      <c r="S694" s="18">
        <f t="shared" si="701"/>
        <v>0</v>
      </c>
      <c r="T694" s="18">
        <f t="shared" si="702"/>
        <v>0</v>
      </c>
      <c r="U694" s="18">
        <f t="shared" si="703"/>
        <v>0</v>
      </c>
      <c r="V694" s="18">
        <f t="shared" si="704"/>
        <v>0</v>
      </c>
      <c r="W694" s="18">
        <f t="shared" si="696"/>
        <v>0</v>
      </c>
      <c r="X694" s="18">
        <f t="shared" si="697"/>
        <v>0</v>
      </c>
      <c r="Y694" s="18">
        <f t="shared" si="698"/>
        <v>0</v>
      </c>
      <c r="Z694" s="18" t="e">
        <f>#REF!-N694</f>
        <v>#REF!</v>
      </c>
      <c r="AA694" s="18" t="e">
        <f>#REF!-O694</f>
        <v>#REF!</v>
      </c>
      <c r="AB694" s="18">
        <f>SUM(AC694:AK694)</f>
        <v>20901.099999999999</v>
      </c>
      <c r="AC694" s="18">
        <f>SUM(AC631+AC636+AC642+AC648+AC665+AC671+AC676+AC682+AC688+AC659+AC653)</f>
        <v>0</v>
      </c>
      <c r="AD694" s="18">
        <f>SUM(AD631+AD636+AD642+AD648+AD665+AD671+AD676+AD682+AD688+AD659+AD653)</f>
        <v>20901.099999999999</v>
      </c>
      <c r="AE694" s="18">
        <f>SUM(AE631+AE636+AE642+AE648+AE665+AE671+AE676+AE682+AE688+AE659+AE653)</f>
        <v>0</v>
      </c>
      <c r="AF694" s="18">
        <f>SUM(AF631+AF636+AF642+AF648+AF665+AF671+AF676+AF682+AF688+AF659+AF653)</f>
        <v>0</v>
      </c>
      <c r="AG694" s="18">
        <f>SUM(AG631+AG636+AG642+AG648+AG665+AG671+AG676+AG682+AG688+AG659+AG653)</f>
        <v>0</v>
      </c>
      <c r="AH694" s="18">
        <f>SUM(AH631+AH636+AH642+AH648+AH665+AH671+AH676+AH682+AH688+AH659+AH653)</f>
        <v>0</v>
      </c>
      <c r="AI694" s="18">
        <f>SUM(AI631+AI636+AI642+AI648+AI665+AI671+AI676+AI682+AI688+AI659+AI653)</f>
        <v>0</v>
      </c>
      <c r="AJ694" s="18">
        <f>SUM(AJ631+AJ636+AJ642+AJ648+AJ665+AJ671+AJ676+AJ682+AJ688+AJ659+AJ653)</f>
        <v>0</v>
      </c>
      <c r="AK694" s="142">
        <f>SUM(AK631+AK636+AK642+AK648+AK665+AK671+AK676+AK682+AK688+AK659+AK653)</f>
        <v>0</v>
      </c>
    </row>
    <row r="695" spans="1:37" s="21" customFormat="1" ht="15.75" x14ac:dyDescent="0.25">
      <c r="A695" s="116"/>
      <c r="B695" s="56"/>
      <c r="C695" s="48" t="s">
        <v>3</v>
      </c>
      <c r="D695" s="18">
        <f t="shared" si="723"/>
        <v>6816819.4999999991</v>
      </c>
      <c r="E695" s="18">
        <f>SUM(E632+E637+E643+E649+E654+E660+E666+E672+E677+E683+E689)</f>
        <v>675900.2</v>
      </c>
      <c r="F695" s="18">
        <f>SUM(F632+F637+F643+F649+F654+F660+F666+F672+F677+F683+F689)</f>
        <v>610600.19999999995</v>
      </c>
      <c r="G695" s="18">
        <f>SUM(G632+G637+G643+G649+G654+G660+G666+G672+G677+G683+G689)</f>
        <v>616423.19999999995</v>
      </c>
      <c r="H695" s="18">
        <f>SUM(H632+H637+H643+H649+H654+H660+H666+H672+H677+H683+H689)</f>
        <v>635327.6</v>
      </c>
      <c r="I695" s="18">
        <f>SUM(I632+I637+I643+I649+I654+I660+I666+I672+I677+I683+I689)</f>
        <v>684032.9</v>
      </c>
      <c r="J695" s="18">
        <f>SUM(J632+J637+J643+J649+J654+J660+J666+J672+J677+J683+J689)</f>
        <v>644375.30000000005</v>
      </c>
      <c r="K695" s="18">
        <f>SUM(K632+K637+K643+K649+K654+K660+K666+K672+K677+K683+K689)</f>
        <v>584692.1</v>
      </c>
      <c r="L695" s="18">
        <f>SUM(L632+L637+L643+L649+L654+L660+L666+L672+L677+L683+L689)</f>
        <v>591367</v>
      </c>
      <c r="M695" s="18">
        <f>SUM(M632+M637+M643+M649+M654+M660+M666+M672+M677+M683+M689)</f>
        <v>591367</v>
      </c>
      <c r="N695" s="18">
        <f>SUM(N632+N637+N643+N649+N654+N660+N666+N672+N677+N683+N689)</f>
        <v>591367</v>
      </c>
      <c r="O695" s="18">
        <f>SUM(O632+O637+O643+O649+O654+O660+O666+O672+O677+O683+O689)</f>
        <v>591367</v>
      </c>
      <c r="P695" s="18" t="e">
        <f t="shared" si="692"/>
        <v>#REF!</v>
      </c>
      <c r="Q695" s="18">
        <f t="shared" si="699"/>
        <v>0</v>
      </c>
      <c r="R695" s="18">
        <f t="shared" si="700"/>
        <v>0</v>
      </c>
      <c r="S695" s="18">
        <f t="shared" si="701"/>
        <v>0</v>
      </c>
      <c r="T695" s="18">
        <f t="shared" si="702"/>
        <v>0</v>
      </c>
      <c r="U695" s="18">
        <f t="shared" si="703"/>
        <v>0</v>
      </c>
      <c r="V695" s="18">
        <f t="shared" si="704"/>
        <v>0</v>
      </c>
      <c r="W695" s="18">
        <f t="shared" si="696"/>
        <v>33368.000000000116</v>
      </c>
      <c r="X695" s="18">
        <f t="shared" si="697"/>
        <v>43764.900000000023</v>
      </c>
      <c r="Y695" s="18">
        <f t="shared" si="698"/>
        <v>52805.900000000023</v>
      </c>
      <c r="Z695" s="18" t="e">
        <f>#REF!-N695</f>
        <v>#REF!</v>
      </c>
      <c r="AA695" s="18" t="e">
        <f>#REF!-O695</f>
        <v>#REF!</v>
      </c>
      <c r="AB695" s="18">
        <f>SUM(AC695:AK695)</f>
        <v>5764024.3000000007</v>
      </c>
      <c r="AC695" s="18">
        <f>SUM(AC632+AC637+AC643+AC649+AC666+AC672+AC677+AC683+AC689+AC660+AC654)</f>
        <v>675900.2</v>
      </c>
      <c r="AD695" s="18">
        <f>SUM(AD632+AD637+AD643+AD649+AD666+AD672+AD677+AD683+AD689+AD660+AD654)</f>
        <v>610600.19999999995</v>
      </c>
      <c r="AE695" s="18">
        <f>SUM(AE632+AE637+AE643+AE649+AE666+AE672+AE677+AE683+AE689+AE660+AE654)</f>
        <v>616423.19999999995</v>
      </c>
      <c r="AF695" s="18">
        <f>SUM(AF632+AF637+AF643+AF649+AF666+AF672+AF677+AF683+AF689+AF660+AF654)</f>
        <v>635327.6</v>
      </c>
      <c r="AG695" s="18">
        <f>SUM(AG632+AG637+AG643+AG649+AG666+AG672+AG677+AG683+AG689+AG660+AG654)</f>
        <v>684032.89999999991</v>
      </c>
      <c r="AH695" s="18">
        <f>SUM(AH632+AH637+AH643+AH649+AH666+AH672+AH677+AH683+AH689+AH660+AH654)</f>
        <v>644375.30000000005</v>
      </c>
      <c r="AI695" s="18">
        <f>SUM(AI632+AI637+AI643+AI649+AI666+AI672+AI677+AI683+AI689+AI660+AI654)</f>
        <v>618060.10000000009</v>
      </c>
      <c r="AJ695" s="18">
        <f>SUM(AJ632+AJ637+AJ643+AJ649+AJ666+AJ672+AJ677+AJ683+AJ689+AJ660+AJ654)</f>
        <v>635131.9</v>
      </c>
      <c r="AK695" s="142">
        <f>SUM(AK632+AK637+AK643+AK649+AK666+AK672+AK677+AK683+AK689+AK660+AK654)</f>
        <v>644172.9</v>
      </c>
    </row>
    <row r="696" spans="1:37" s="21" customFormat="1" ht="16.5" thickBot="1" x14ac:dyDescent="0.3">
      <c r="A696" s="116"/>
      <c r="B696" s="56"/>
      <c r="C696" s="48" t="s">
        <v>4</v>
      </c>
      <c r="D696" s="18">
        <f t="shared" si="723"/>
        <v>0</v>
      </c>
      <c r="E696" s="18">
        <f>SUM(E633+E638+E644+E650+E655+E661+E667+E673+E678+E684+E690)</f>
        <v>0</v>
      </c>
      <c r="F696" s="18">
        <f>SUM(F633+F638+F644+F650+F655+F661+F667+F673+F678+F684+F690)</f>
        <v>0</v>
      </c>
      <c r="G696" s="18">
        <f>SUM(G633+G638+G644+G650+G655+G661+G667+G673+G678+G684+G690)</f>
        <v>0</v>
      </c>
      <c r="H696" s="18">
        <f>SUM(H633+H638+H644+H650+H655+H661+H667+H673+H678+H684+H690)</f>
        <v>0</v>
      </c>
      <c r="I696" s="18">
        <f>SUM(I633+I638+I644+I650+I655+I661+I667+I673+I678+I684+I690)</f>
        <v>0</v>
      </c>
      <c r="J696" s="18">
        <f>SUM(J633+J638+J644+J650+J655+J661+J667+J673+J678+J684+J690)</f>
        <v>0</v>
      </c>
      <c r="K696" s="18">
        <f>SUM(K633+K638+K644+K650+K655+K661+K667+K673+K678+K684+K690)</f>
        <v>0</v>
      </c>
      <c r="L696" s="18">
        <f>SUM(L633+L638+L644+L650+L655+L661+L667+L673+L678+L684+L690)</f>
        <v>0</v>
      </c>
      <c r="M696" s="18">
        <f>SUM(M633+M638+M644+M650+M655+M661+M667+M673+M678+M684+M690)</f>
        <v>0</v>
      </c>
      <c r="N696" s="18">
        <f>SUM(N633+N638+N644+N650+N655+N661+N667+N673+N678+N684+N690)</f>
        <v>0</v>
      </c>
      <c r="O696" s="18">
        <f>SUM(O633+O638+O644+O650+O655+O661+O667+O673+O678+O684+O690)</f>
        <v>0</v>
      </c>
      <c r="P696" s="18" t="e">
        <f t="shared" si="692"/>
        <v>#REF!</v>
      </c>
      <c r="Q696" s="18">
        <f t="shared" si="699"/>
        <v>0</v>
      </c>
      <c r="R696" s="18">
        <f t="shared" si="700"/>
        <v>0</v>
      </c>
      <c r="S696" s="18">
        <f t="shared" si="701"/>
        <v>0</v>
      </c>
      <c r="T696" s="18">
        <f t="shared" si="702"/>
        <v>0</v>
      </c>
      <c r="U696" s="18">
        <f t="shared" si="703"/>
        <v>0</v>
      </c>
      <c r="V696" s="18">
        <f t="shared" si="704"/>
        <v>0</v>
      </c>
      <c r="W696" s="18">
        <f t="shared" si="696"/>
        <v>0</v>
      </c>
      <c r="X696" s="18">
        <f t="shared" si="697"/>
        <v>0</v>
      </c>
      <c r="Y696" s="18">
        <f t="shared" si="698"/>
        <v>0</v>
      </c>
      <c r="Z696" s="18" t="e">
        <f>#REF!-N696</f>
        <v>#REF!</v>
      </c>
      <c r="AA696" s="18" t="e">
        <f>#REF!-O696</f>
        <v>#REF!</v>
      </c>
      <c r="AB696" s="18">
        <f>SUM(AC696:AK696)</f>
        <v>0</v>
      </c>
      <c r="AC696" s="18">
        <f>SUM(AC633+AC638+AC644+AC650+AC667+AC673+AC678+AC684+AC690+AC661+AC655)</f>
        <v>0</v>
      </c>
      <c r="AD696" s="18">
        <f>SUM(AD633+AD638+AD644+AD650+AD667+AD673+AD678+AD684+AD690+AD661+AD655)</f>
        <v>0</v>
      </c>
      <c r="AE696" s="18">
        <f>SUM(AE633+AE638+AE644+AE650+AE667+AE673+AE678+AE684+AE690+AE661+AE655)</f>
        <v>0</v>
      </c>
      <c r="AF696" s="18">
        <f>SUM(AF633+AF638+AF644+AF650+AF667+AF673+AF678+AF684+AF690+AF661+AF655)</f>
        <v>0</v>
      </c>
      <c r="AG696" s="18">
        <f>SUM(AG633+AG638+AG644+AG650+AG667+AG673+AG678+AG684+AG690+AG661+AG655)</f>
        <v>0</v>
      </c>
      <c r="AH696" s="18">
        <f>SUM(AH633+AH638+AH644+AH650+AH667+AH673+AH678+AH684+AH690+AH661+AH655)</f>
        <v>0</v>
      </c>
      <c r="AI696" s="18">
        <f>SUM(AI633+AI638+AI644+AI650+AI667+AI673+AI678+AI684+AI690+AI661+AI655)</f>
        <v>0</v>
      </c>
      <c r="AJ696" s="18">
        <f>SUM(AJ633+AJ638+AJ644+AJ650+AJ667+AJ673+AJ678+AJ684+AJ690+AJ661+AJ655)</f>
        <v>0</v>
      </c>
      <c r="AK696" s="142">
        <f>SUM(AK633+AK638+AK644+AK650+AK667+AK673+AK678+AK684+AK690+AK661+AK655)</f>
        <v>0</v>
      </c>
    </row>
    <row r="697" spans="1:37" s="24" customFormat="1" ht="15.75" x14ac:dyDescent="0.25">
      <c r="A697" s="101" t="s">
        <v>89</v>
      </c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6"/>
    </row>
    <row r="698" spans="1:37" s="24" customFormat="1" ht="15.75" outlineLevel="1" x14ac:dyDescent="0.25">
      <c r="A698" s="108" t="s">
        <v>100</v>
      </c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109"/>
    </row>
    <row r="699" spans="1:37" s="24" customFormat="1" ht="15.75" outlineLevel="1" x14ac:dyDescent="0.25">
      <c r="A699" s="108" t="s">
        <v>101</v>
      </c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109"/>
    </row>
    <row r="700" spans="1:37" s="24" customFormat="1" ht="15.75" customHeight="1" outlineLevel="1" x14ac:dyDescent="0.25">
      <c r="A700" s="113" t="s">
        <v>183</v>
      </c>
      <c r="B700" s="54" t="s">
        <v>94</v>
      </c>
      <c r="C700" s="49" t="s">
        <v>0</v>
      </c>
      <c r="D700" s="18">
        <f t="shared" ref="D700:D748" si="724">SUM(E700:O700)</f>
        <v>260611.8</v>
      </c>
      <c r="E700" s="23">
        <f t="shared" ref="E700:O700" si="725">SUM(E702:E705)</f>
        <v>0</v>
      </c>
      <c r="F700" s="23">
        <f t="shared" si="725"/>
        <v>0</v>
      </c>
      <c r="G700" s="23">
        <f t="shared" si="725"/>
        <v>33500</v>
      </c>
      <c r="H700" s="23">
        <f t="shared" si="725"/>
        <v>48236.800000000003</v>
      </c>
      <c r="I700" s="23">
        <f t="shared" si="725"/>
        <v>56375</v>
      </c>
      <c r="J700" s="23">
        <f t="shared" si="725"/>
        <v>68500</v>
      </c>
      <c r="K700" s="23">
        <f t="shared" si="725"/>
        <v>42000</v>
      </c>
      <c r="L700" s="23">
        <f t="shared" si="725"/>
        <v>3000</v>
      </c>
      <c r="M700" s="23">
        <f t="shared" si="725"/>
        <v>3000</v>
      </c>
      <c r="N700" s="23">
        <f t="shared" si="725"/>
        <v>3000</v>
      </c>
      <c r="O700" s="23">
        <f t="shared" si="725"/>
        <v>3000</v>
      </c>
      <c r="P700" s="18" t="e">
        <f t="shared" ref="P700:P749" si="726">SUM(Q700:AA700)</f>
        <v>#REF!</v>
      </c>
      <c r="Q700" s="23">
        <f t="shared" ref="Q700:W700" si="727">AC700-E700</f>
        <v>0</v>
      </c>
      <c r="R700" s="23">
        <f t="shared" si="727"/>
        <v>0</v>
      </c>
      <c r="S700" s="23">
        <f t="shared" si="727"/>
        <v>0</v>
      </c>
      <c r="T700" s="23">
        <f t="shared" si="727"/>
        <v>0</v>
      </c>
      <c r="U700" s="23">
        <f t="shared" si="727"/>
        <v>0</v>
      </c>
      <c r="V700" s="23">
        <f t="shared" si="727"/>
        <v>0</v>
      </c>
      <c r="W700" s="23">
        <f t="shared" si="727"/>
        <v>66500</v>
      </c>
      <c r="X700" s="23">
        <f t="shared" ref="X700" si="728">AJ700-L700</f>
        <v>70500</v>
      </c>
      <c r="Y700" s="23">
        <f t="shared" ref="Y700" si="729">AK700-M700</f>
        <v>70500</v>
      </c>
      <c r="Z700" s="23" t="e">
        <f>#REF!-N700</f>
        <v>#REF!</v>
      </c>
      <c r="AA700" s="23" t="e">
        <f>#REF!-O700</f>
        <v>#REF!</v>
      </c>
      <c r="AB700" s="18">
        <f>SUM(AC700:AK700)</f>
        <v>462111.8</v>
      </c>
      <c r="AC700" s="23">
        <f t="shared" ref="AC700:AI700" si="730">SUM(AC702:AC705)</f>
        <v>0</v>
      </c>
      <c r="AD700" s="23">
        <f t="shared" si="730"/>
        <v>0</v>
      </c>
      <c r="AE700" s="23">
        <f t="shared" si="730"/>
        <v>33500</v>
      </c>
      <c r="AF700" s="23">
        <f t="shared" si="730"/>
        <v>48236.800000000003</v>
      </c>
      <c r="AG700" s="23">
        <f t="shared" si="730"/>
        <v>56375</v>
      </c>
      <c r="AH700" s="23">
        <f t="shared" si="730"/>
        <v>68500</v>
      </c>
      <c r="AI700" s="23">
        <f t="shared" si="730"/>
        <v>108500</v>
      </c>
      <c r="AJ700" s="23">
        <f t="shared" ref="AJ700:AK700" si="731">SUM(AJ702:AJ705)</f>
        <v>73500</v>
      </c>
      <c r="AK700" s="141">
        <f t="shared" si="731"/>
        <v>73500</v>
      </c>
    </row>
    <row r="701" spans="1:37" s="24" customFormat="1" ht="15.75" outlineLevel="1" x14ac:dyDescent="0.25">
      <c r="A701" s="113"/>
      <c r="B701" s="54"/>
      <c r="C701" s="49" t="s">
        <v>1</v>
      </c>
      <c r="D701" s="18">
        <f t="shared" si="724"/>
        <v>0</v>
      </c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18" t="e">
        <f t="shared" si="726"/>
        <v>#REF!</v>
      </c>
      <c r="Q701" s="23"/>
      <c r="R701" s="23"/>
      <c r="S701" s="23"/>
      <c r="T701" s="23"/>
      <c r="U701" s="23"/>
      <c r="V701" s="23"/>
      <c r="W701" s="23">
        <f t="shared" ref="W701:W749" si="732">AI701-K701</f>
        <v>0</v>
      </c>
      <c r="X701" s="23">
        <f t="shared" ref="X701:X749" si="733">AJ701-L701</f>
        <v>0</v>
      </c>
      <c r="Y701" s="23">
        <f t="shared" ref="Y701:Y749" si="734">AK701-M701</f>
        <v>0</v>
      </c>
      <c r="Z701" s="23" t="e">
        <f>#REF!-N701</f>
        <v>#REF!</v>
      </c>
      <c r="AA701" s="23" t="e">
        <f>#REF!-O701</f>
        <v>#REF!</v>
      </c>
      <c r="AB701" s="18">
        <f>SUM(AC701:AK701)</f>
        <v>0</v>
      </c>
      <c r="AC701" s="23"/>
      <c r="AD701" s="23"/>
      <c r="AE701" s="23"/>
      <c r="AF701" s="23"/>
      <c r="AG701" s="23"/>
      <c r="AH701" s="23"/>
      <c r="AI701" s="23"/>
      <c r="AJ701" s="23"/>
      <c r="AK701" s="141"/>
    </row>
    <row r="702" spans="1:37" s="24" customFormat="1" ht="15.75" outlineLevel="1" x14ac:dyDescent="0.25">
      <c r="A702" s="113"/>
      <c r="B702" s="54"/>
      <c r="C702" s="49" t="s">
        <v>2</v>
      </c>
      <c r="D702" s="18">
        <f t="shared" si="724"/>
        <v>0</v>
      </c>
      <c r="E702" s="23">
        <v>0</v>
      </c>
      <c r="F702" s="23">
        <v>0</v>
      </c>
      <c r="G702" s="36">
        <v>0</v>
      </c>
      <c r="H702" s="36">
        <v>0</v>
      </c>
      <c r="I702" s="23">
        <v>0</v>
      </c>
      <c r="J702" s="23">
        <v>0</v>
      </c>
      <c r="K702" s="23">
        <v>0</v>
      </c>
      <c r="L702" s="36">
        <v>0</v>
      </c>
      <c r="M702" s="23">
        <v>0</v>
      </c>
      <c r="N702" s="23">
        <v>0</v>
      </c>
      <c r="O702" s="23">
        <v>0</v>
      </c>
      <c r="P702" s="18" t="e">
        <f t="shared" si="726"/>
        <v>#REF!</v>
      </c>
      <c r="Q702" s="23">
        <f t="shared" ref="Q702:Q749" si="735">AC702-E702</f>
        <v>0</v>
      </c>
      <c r="R702" s="23">
        <f t="shared" ref="R702:R749" si="736">AD702-F702</f>
        <v>0</v>
      </c>
      <c r="S702" s="23">
        <f t="shared" ref="S702:S749" si="737">AE702-G702</f>
        <v>0</v>
      </c>
      <c r="T702" s="23">
        <f t="shared" ref="T702:T749" si="738">AF702-H702</f>
        <v>0</v>
      </c>
      <c r="U702" s="23">
        <f t="shared" ref="U702:U749" si="739">AG702-I702</f>
        <v>0</v>
      </c>
      <c r="V702" s="23">
        <f t="shared" ref="V702:V749" si="740">AH702-J702</f>
        <v>0</v>
      </c>
      <c r="W702" s="23">
        <f t="shared" si="732"/>
        <v>0</v>
      </c>
      <c r="X702" s="23">
        <f t="shared" si="733"/>
        <v>0</v>
      </c>
      <c r="Y702" s="23">
        <f t="shared" si="734"/>
        <v>0</v>
      </c>
      <c r="Z702" s="23" t="e">
        <f>#REF!-N702</f>
        <v>#REF!</v>
      </c>
      <c r="AA702" s="23" t="e">
        <f>#REF!-O702</f>
        <v>#REF!</v>
      </c>
      <c r="AB702" s="18">
        <f>SUM(AC702:AK702)</f>
        <v>0</v>
      </c>
      <c r="AC702" s="23">
        <v>0</v>
      </c>
      <c r="AD702" s="23">
        <v>0</v>
      </c>
      <c r="AE702" s="36">
        <v>0</v>
      </c>
      <c r="AF702" s="36">
        <v>0</v>
      </c>
      <c r="AG702" s="23">
        <v>0</v>
      </c>
      <c r="AH702" s="23">
        <v>0</v>
      </c>
      <c r="AI702" s="23">
        <v>0</v>
      </c>
      <c r="AJ702" s="36">
        <v>0</v>
      </c>
      <c r="AK702" s="141">
        <v>0</v>
      </c>
    </row>
    <row r="703" spans="1:37" s="24" customFormat="1" ht="15.75" outlineLevel="1" x14ac:dyDescent="0.25">
      <c r="A703" s="113"/>
      <c r="B703" s="54"/>
      <c r="C703" s="49" t="s">
        <v>3</v>
      </c>
      <c r="D703" s="18">
        <f t="shared" si="724"/>
        <v>260611.8</v>
      </c>
      <c r="E703" s="23">
        <v>0</v>
      </c>
      <c r="F703" s="23">
        <v>0</v>
      </c>
      <c r="G703" s="23">
        <v>33500</v>
      </c>
      <c r="H703" s="23">
        <v>48236.800000000003</v>
      </c>
      <c r="I703" s="23">
        <v>56375</v>
      </c>
      <c r="J703" s="23">
        <v>68500</v>
      </c>
      <c r="K703" s="23">
        <v>42000</v>
      </c>
      <c r="L703" s="23">
        <v>3000</v>
      </c>
      <c r="M703" s="23">
        <v>3000</v>
      </c>
      <c r="N703" s="23">
        <v>3000</v>
      </c>
      <c r="O703" s="23">
        <v>3000</v>
      </c>
      <c r="P703" s="18" t="e">
        <f t="shared" si="726"/>
        <v>#REF!</v>
      </c>
      <c r="Q703" s="23">
        <f t="shared" si="735"/>
        <v>0</v>
      </c>
      <c r="R703" s="23">
        <f t="shared" si="736"/>
        <v>0</v>
      </c>
      <c r="S703" s="23">
        <f t="shared" si="737"/>
        <v>0</v>
      </c>
      <c r="T703" s="23">
        <f t="shared" si="738"/>
        <v>0</v>
      </c>
      <c r="U703" s="23">
        <f t="shared" si="739"/>
        <v>0</v>
      </c>
      <c r="V703" s="23">
        <f t="shared" si="740"/>
        <v>0</v>
      </c>
      <c r="W703" s="23">
        <f t="shared" si="732"/>
        <v>66500</v>
      </c>
      <c r="X703" s="23">
        <f t="shared" si="733"/>
        <v>70500</v>
      </c>
      <c r="Y703" s="23">
        <f t="shared" si="734"/>
        <v>70500</v>
      </c>
      <c r="Z703" s="23" t="e">
        <f>#REF!-N703</f>
        <v>#REF!</v>
      </c>
      <c r="AA703" s="23" t="e">
        <f>#REF!-O703</f>
        <v>#REF!</v>
      </c>
      <c r="AB703" s="18">
        <f>SUM(AC703:AK703)</f>
        <v>462111.8</v>
      </c>
      <c r="AC703" s="23">
        <v>0</v>
      </c>
      <c r="AD703" s="23">
        <v>0</v>
      </c>
      <c r="AE703" s="23">
        <v>33500</v>
      </c>
      <c r="AF703" s="23">
        <v>48236.800000000003</v>
      </c>
      <c r="AG703" s="23">
        <v>56375</v>
      </c>
      <c r="AH703" s="23">
        <v>68500</v>
      </c>
      <c r="AI703" s="23">
        <v>108500</v>
      </c>
      <c r="AJ703" s="23">
        <v>73500</v>
      </c>
      <c r="AK703" s="141">
        <v>73500</v>
      </c>
    </row>
    <row r="704" spans="1:37" s="24" customFormat="1" ht="15.75" outlineLevel="1" x14ac:dyDescent="0.25">
      <c r="A704" s="113"/>
      <c r="B704" s="54"/>
      <c r="C704" s="49" t="s">
        <v>4</v>
      </c>
      <c r="D704" s="18">
        <f t="shared" si="724"/>
        <v>0</v>
      </c>
      <c r="E704" s="23">
        <v>0</v>
      </c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23">
        <v>0</v>
      </c>
      <c r="L704" s="23">
        <v>0</v>
      </c>
      <c r="M704" s="23">
        <v>0</v>
      </c>
      <c r="N704" s="23">
        <v>0</v>
      </c>
      <c r="O704" s="23">
        <v>0</v>
      </c>
      <c r="P704" s="18" t="e">
        <f t="shared" si="726"/>
        <v>#REF!</v>
      </c>
      <c r="Q704" s="23">
        <f t="shared" si="735"/>
        <v>0</v>
      </c>
      <c r="R704" s="23">
        <f t="shared" si="736"/>
        <v>0</v>
      </c>
      <c r="S704" s="23">
        <f t="shared" si="737"/>
        <v>0</v>
      </c>
      <c r="T704" s="23">
        <f t="shared" si="738"/>
        <v>0</v>
      </c>
      <c r="U704" s="23">
        <f t="shared" si="739"/>
        <v>0</v>
      </c>
      <c r="V704" s="23">
        <f t="shared" si="740"/>
        <v>0</v>
      </c>
      <c r="W704" s="23">
        <f t="shared" si="732"/>
        <v>0</v>
      </c>
      <c r="X704" s="23">
        <f t="shared" si="733"/>
        <v>0</v>
      </c>
      <c r="Y704" s="23">
        <f t="shared" si="734"/>
        <v>0</v>
      </c>
      <c r="Z704" s="23" t="e">
        <f>#REF!-N704</f>
        <v>#REF!</v>
      </c>
      <c r="AA704" s="23" t="e">
        <f>#REF!-O704</f>
        <v>#REF!</v>
      </c>
      <c r="AB704" s="18">
        <f>SUM(AC704:AK704)</f>
        <v>0</v>
      </c>
      <c r="AC704" s="23">
        <v>0</v>
      </c>
      <c r="AD704" s="23">
        <v>0</v>
      </c>
      <c r="AE704" s="23">
        <v>0</v>
      </c>
      <c r="AF704" s="23">
        <v>0</v>
      </c>
      <c r="AG704" s="23">
        <v>0</v>
      </c>
      <c r="AH704" s="23">
        <v>0</v>
      </c>
      <c r="AI704" s="23">
        <v>0</v>
      </c>
      <c r="AJ704" s="23">
        <v>0</v>
      </c>
      <c r="AK704" s="141">
        <v>0</v>
      </c>
    </row>
    <row r="705" spans="1:37" s="24" customFormat="1" ht="15.75" outlineLevel="1" x14ac:dyDescent="0.25">
      <c r="A705" s="113"/>
      <c r="B705" s="54"/>
      <c r="C705" s="49" t="s">
        <v>5</v>
      </c>
      <c r="D705" s="18">
        <f t="shared" si="724"/>
        <v>0</v>
      </c>
      <c r="E705" s="23">
        <v>0</v>
      </c>
      <c r="F705" s="23">
        <v>0</v>
      </c>
      <c r="G705" s="23">
        <v>0</v>
      </c>
      <c r="H705" s="23">
        <v>0</v>
      </c>
      <c r="I705" s="23">
        <v>0</v>
      </c>
      <c r="J705" s="23">
        <v>0</v>
      </c>
      <c r="K705" s="23">
        <v>0</v>
      </c>
      <c r="L705" s="23">
        <v>0</v>
      </c>
      <c r="M705" s="23">
        <v>0</v>
      </c>
      <c r="N705" s="23">
        <v>0</v>
      </c>
      <c r="O705" s="23">
        <v>0</v>
      </c>
      <c r="P705" s="18" t="e">
        <f t="shared" si="726"/>
        <v>#REF!</v>
      </c>
      <c r="Q705" s="23">
        <f t="shared" si="735"/>
        <v>0</v>
      </c>
      <c r="R705" s="23">
        <f t="shared" si="736"/>
        <v>0</v>
      </c>
      <c r="S705" s="23">
        <f t="shared" si="737"/>
        <v>0</v>
      </c>
      <c r="T705" s="23">
        <f t="shared" si="738"/>
        <v>0</v>
      </c>
      <c r="U705" s="23">
        <f t="shared" si="739"/>
        <v>0</v>
      </c>
      <c r="V705" s="23">
        <f t="shared" si="740"/>
        <v>0</v>
      </c>
      <c r="W705" s="23">
        <f t="shared" si="732"/>
        <v>0</v>
      </c>
      <c r="X705" s="23">
        <f t="shared" si="733"/>
        <v>0</v>
      </c>
      <c r="Y705" s="23">
        <f t="shared" si="734"/>
        <v>0</v>
      </c>
      <c r="Z705" s="23" t="e">
        <f>#REF!-N705</f>
        <v>#REF!</v>
      </c>
      <c r="AA705" s="23" t="e">
        <f>#REF!-O705</f>
        <v>#REF!</v>
      </c>
      <c r="AB705" s="18">
        <f>SUM(AC705:AK705)</f>
        <v>0</v>
      </c>
      <c r="AC705" s="23">
        <v>0</v>
      </c>
      <c r="AD705" s="23">
        <v>0</v>
      </c>
      <c r="AE705" s="23">
        <v>0</v>
      </c>
      <c r="AF705" s="23">
        <v>0</v>
      </c>
      <c r="AG705" s="23">
        <v>0</v>
      </c>
      <c r="AH705" s="23">
        <v>0</v>
      </c>
      <c r="AI705" s="23">
        <v>0</v>
      </c>
      <c r="AJ705" s="23">
        <v>0</v>
      </c>
      <c r="AK705" s="141">
        <v>0</v>
      </c>
    </row>
    <row r="706" spans="1:37" s="24" customFormat="1" ht="15.75" customHeight="1" outlineLevel="1" x14ac:dyDescent="0.25">
      <c r="A706" s="113" t="s">
        <v>184</v>
      </c>
      <c r="B706" s="54" t="s">
        <v>94</v>
      </c>
      <c r="C706" s="49" t="s">
        <v>0</v>
      </c>
      <c r="D706" s="18">
        <f t="shared" si="724"/>
        <v>166487.49999999997</v>
      </c>
      <c r="E706" s="23">
        <f>SUM(E708:E710)</f>
        <v>0</v>
      </c>
      <c r="F706" s="23">
        <f>SUM(F708:F710)</f>
        <v>0</v>
      </c>
      <c r="G706" s="23">
        <f>SUM(G708:G710)</f>
        <v>10129.1</v>
      </c>
      <c r="H706" s="23">
        <f>SUM(H708:H710)</f>
        <v>10129.1</v>
      </c>
      <c r="I706" s="23">
        <f>SUM(I708:I710)</f>
        <v>15197.6</v>
      </c>
      <c r="J706" s="23">
        <f>SUM(J708:J710)</f>
        <v>23719.7</v>
      </c>
      <c r="K706" s="23">
        <f>SUM(K708:K710)</f>
        <v>20954.400000000001</v>
      </c>
      <c r="L706" s="23">
        <f>SUM(L708:L710)</f>
        <v>21589.4</v>
      </c>
      <c r="M706" s="23">
        <f>SUM(M708:M710)</f>
        <v>21589.4</v>
      </c>
      <c r="N706" s="23">
        <f>SUM(N708:N710)</f>
        <v>21589.4</v>
      </c>
      <c r="O706" s="23">
        <f>SUM(O708:O710)</f>
        <v>21589.4</v>
      </c>
      <c r="P706" s="18" t="e">
        <f t="shared" si="726"/>
        <v>#REF!</v>
      </c>
      <c r="Q706" s="23">
        <f t="shared" si="735"/>
        <v>0</v>
      </c>
      <c r="R706" s="23">
        <f t="shared" si="736"/>
        <v>0</v>
      </c>
      <c r="S706" s="23">
        <f t="shared" si="737"/>
        <v>0</v>
      </c>
      <c r="T706" s="23">
        <f t="shared" si="738"/>
        <v>0</v>
      </c>
      <c r="U706" s="23">
        <f t="shared" si="739"/>
        <v>0</v>
      </c>
      <c r="V706" s="23">
        <f t="shared" si="740"/>
        <v>0</v>
      </c>
      <c r="W706" s="23">
        <f t="shared" si="732"/>
        <v>5818</v>
      </c>
      <c r="X706" s="23">
        <f t="shared" si="733"/>
        <v>9693.6999999999971</v>
      </c>
      <c r="Y706" s="23">
        <f t="shared" si="734"/>
        <v>14204.400000000001</v>
      </c>
      <c r="Z706" s="23" t="e">
        <f>#REF!-N706</f>
        <v>#REF!</v>
      </c>
      <c r="AA706" s="23" t="e">
        <f>#REF!-O706</f>
        <v>#REF!</v>
      </c>
      <c r="AB706" s="18">
        <f>SUM(AC706:AK706)</f>
        <v>153024.79999999999</v>
      </c>
      <c r="AC706" s="23">
        <f>SUM(AC708:AC710)</f>
        <v>0</v>
      </c>
      <c r="AD706" s="23">
        <f>SUM(AD708:AD710)</f>
        <v>0</v>
      </c>
      <c r="AE706" s="23">
        <f>SUM(AE708:AE710)</f>
        <v>10129.1</v>
      </c>
      <c r="AF706" s="23">
        <f>SUM(AF708:AF710)</f>
        <v>10129.1</v>
      </c>
      <c r="AG706" s="23">
        <f>SUM(AG708:AG710)</f>
        <v>15197.6</v>
      </c>
      <c r="AH706" s="23">
        <f>SUM(AH708:AH710)</f>
        <v>23719.7</v>
      </c>
      <c r="AI706" s="23">
        <f>SUM(AI708:AI710)</f>
        <v>26772.400000000001</v>
      </c>
      <c r="AJ706" s="23">
        <f>SUM(AJ708:AJ710)</f>
        <v>31283.1</v>
      </c>
      <c r="AK706" s="141">
        <f>SUM(AK708:AK710)</f>
        <v>35793.800000000003</v>
      </c>
    </row>
    <row r="707" spans="1:37" s="24" customFormat="1" ht="15.75" outlineLevel="1" x14ac:dyDescent="0.25">
      <c r="A707" s="113"/>
      <c r="B707" s="54"/>
      <c r="C707" s="49" t="s">
        <v>1</v>
      </c>
      <c r="D707" s="18">
        <f t="shared" si="724"/>
        <v>0</v>
      </c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18" t="e">
        <f t="shared" si="726"/>
        <v>#REF!</v>
      </c>
      <c r="Q707" s="23"/>
      <c r="R707" s="23"/>
      <c r="S707" s="23"/>
      <c r="T707" s="23"/>
      <c r="U707" s="23"/>
      <c r="V707" s="23"/>
      <c r="W707" s="23">
        <f t="shared" si="732"/>
        <v>0</v>
      </c>
      <c r="X707" s="23">
        <f t="shared" si="733"/>
        <v>0</v>
      </c>
      <c r="Y707" s="23">
        <f t="shared" si="734"/>
        <v>0</v>
      </c>
      <c r="Z707" s="23" t="e">
        <f>#REF!-N707</f>
        <v>#REF!</v>
      </c>
      <c r="AA707" s="23" t="e">
        <f>#REF!-O707</f>
        <v>#REF!</v>
      </c>
      <c r="AB707" s="18">
        <f>SUM(AC707:AK707)</f>
        <v>0</v>
      </c>
      <c r="AC707" s="23"/>
      <c r="AD707" s="23"/>
      <c r="AE707" s="23"/>
      <c r="AF707" s="23"/>
      <c r="AG707" s="23"/>
      <c r="AH707" s="23"/>
      <c r="AI707" s="23"/>
      <c r="AJ707" s="23"/>
      <c r="AK707" s="141"/>
    </row>
    <row r="708" spans="1:37" s="24" customFormat="1" ht="15.75" outlineLevel="1" x14ac:dyDescent="0.25">
      <c r="A708" s="113"/>
      <c r="B708" s="54"/>
      <c r="C708" s="49" t="s">
        <v>2</v>
      </c>
      <c r="D708" s="18">
        <f t="shared" si="724"/>
        <v>0</v>
      </c>
      <c r="E708" s="23">
        <v>0</v>
      </c>
      <c r="F708" s="23">
        <v>0</v>
      </c>
      <c r="G708" s="36">
        <v>0</v>
      </c>
      <c r="H708" s="36">
        <v>0</v>
      </c>
      <c r="I708" s="23">
        <v>0</v>
      </c>
      <c r="J708" s="23">
        <v>0</v>
      </c>
      <c r="K708" s="23">
        <v>0</v>
      </c>
      <c r="L708" s="36">
        <v>0</v>
      </c>
      <c r="M708" s="23">
        <v>0</v>
      </c>
      <c r="N708" s="23">
        <v>0</v>
      </c>
      <c r="O708" s="23">
        <v>0</v>
      </c>
      <c r="P708" s="18" t="e">
        <f t="shared" si="726"/>
        <v>#REF!</v>
      </c>
      <c r="Q708" s="23">
        <f t="shared" si="735"/>
        <v>0</v>
      </c>
      <c r="R708" s="23">
        <f t="shared" si="736"/>
        <v>0</v>
      </c>
      <c r="S708" s="23">
        <f t="shared" si="737"/>
        <v>0</v>
      </c>
      <c r="T708" s="23">
        <f t="shared" si="738"/>
        <v>0</v>
      </c>
      <c r="U708" s="23">
        <f t="shared" si="739"/>
        <v>0</v>
      </c>
      <c r="V708" s="23">
        <f t="shared" si="740"/>
        <v>0</v>
      </c>
      <c r="W708" s="23">
        <f t="shared" si="732"/>
        <v>0</v>
      </c>
      <c r="X708" s="23">
        <f t="shared" si="733"/>
        <v>0</v>
      </c>
      <c r="Y708" s="23">
        <f t="shared" si="734"/>
        <v>0</v>
      </c>
      <c r="Z708" s="23" t="e">
        <f>#REF!-N708</f>
        <v>#REF!</v>
      </c>
      <c r="AA708" s="23" t="e">
        <f>#REF!-O708</f>
        <v>#REF!</v>
      </c>
      <c r="AB708" s="18">
        <f>SUM(AC708:AK708)</f>
        <v>0</v>
      </c>
      <c r="AC708" s="23">
        <v>0</v>
      </c>
      <c r="AD708" s="23">
        <v>0</v>
      </c>
      <c r="AE708" s="36">
        <v>0</v>
      </c>
      <c r="AF708" s="36">
        <v>0</v>
      </c>
      <c r="AG708" s="23">
        <v>0</v>
      </c>
      <c r="AH708" s="23">
        <v>0</v>
      </c>
      <c r="AI708" s="23">
        <v>0</v>
      </c>
      <c r="AJ708" s="36">
        <v>0</v>
      </c>
      <c r="AK708" s="141">
        <v>0</v>
      </c>
    </row>
    <row r="709" spans="1:37" s="24" customFormat="1" ht="15.75" outlineLevel="1" x14ac:dyDescent="0.25">
      <c r="A709" s="113"/>
      <c r="B709" s="54"/>
      <c r="C709" s="49" t="s">
        <v>3</v>
      </c>
      <c r="D709" s="18">
        <f t="shared" si="724"/>
        <v>166487.49999999997</v>
      </c>
      <c r="E709" s="23">
        <v>0</v>
      </c>
      <c r="F709" s="23">
        <v>0</v>
      </c>
      <c r="G709" s="36">
        <v>10129.1</v>
      </c>
      <c r="H709" s="36">
        <v>10129.1</v>
      </c>
      <c r="I709" s="36">
        <f>10129.1+5068.5</f>
        <v>15197.6</v>
      </c>
      <c r="J709" s="36">
        <v>23719.7</v>
      </c>
      <c r="K709" s="36">
        <v>20954.400000000001</v>
      </c>
      <c r="L709" s="23">
        <v>21589.4</v>
      </c>
      <c r="M709" s="23">
        <v>21589.4</v>
      </c>
      <c r="N709" s="23">
        <v>21589.4</v>
      </c>
      <c r="O709" s="23">
        <v>21589.4</v>
      </c>
      <c r="P709" s="18" t="e">
        <f t="shared" si="726"/>
        <v>#REF!</v>
      </c>
      <c r="Q709" s="23">
        <f t="shared" si="735"/>
        <v>0</v>
      </c>
      <c r="R709" s="23">
        <f t="shared" si="736"/>
        <v>0</v>
      </c>
      <c r="S709" s="23">
        <f t="shared" si="737"/>
        <v>0</v>
      </c>
      <c r="T709" s="23">
        <f t="shared" si="738"/>
        <v>0</v>
      </c>
      <c r="U709" s="23">
        <f t="shared" si="739"/>
        <v>0</v>
      </c>
      <c r="V709" s="23">
        <f t="shared" si="740"/>
        <v>0</v>
      </c>
      <c r="W709" s="23">
        <f t="shared" si="732"/>
        <v>5818</v>
      </c>
      <c r="X709" s="23">
        <f t="shared" si="733"/>
        <v>9693.6999999999971</v>
      </c>
      <c r="Y709" s="23">
        <f t="shared" si="734"/>
        <v>14204.400000000001</v>
      </c>
      <c r="Z709" s="23" t="e">
        <f>#REF!-N709</f>
        <v>#REF!</v>
      </c>
      <c r="AA709" s="23" t="e">
        <f>#REF!-O709</f>
        <v>#REF!</v>
      </c>
      <c r="AB709" s="18">
        <f>SUM(AC709:AK709)</f>
        <v>153024.79999999999</v>
      </c>
      <c r="AC709" s="23">
        <v>0</v>
      </c>
      <c r="AD709" s="23">
        <v>0</v>
      </c>
      <c r="AE709" s="36">
        <v>10129.1</v>
      </c>
      <c r="AF709" s="36">
        <v>10129.1</v>
      </c>
      <c r="AG709" s="36">
        <f>10129.1+5068.5</f>
        <v>15197.6</v>
      </c>
      <c r="AH709" s="36">
        <v>23719.7</v>
      </c>
      <c r="AI709" s="36">
        <v>26772.400000000001</v>
      </c>
      <c r="AJ709" s="23">
        <v>31283.1</v>
      </c>
      <c r="AK709" s="141">
        <v>35793.800000000003</v>
      </c>
    </row>
    <row r="710" spans="1:37" s="24" customFormat="1" ht="15.75" outlineLevel="1" x14ac:dyDescent="0.25">
      <c r="A710" s="113"/>
      <c r="B710" s="54"/>
      <c r="C710" s="49" t="s">
        <v>4</v>
      </c>
      <c r="D710" s="18">
        <f t="shared" si="724"/>
        <v>0</v>
      </c>
      <c r="E710" s="23">
        <v>0</v>
      </c>
      <c r="F710" s="23">
        <v>0</v>
      </c>
      <c r="G710" s="23">
        <v>0</v>
      </c>
      <c r="H710" s="23">
        <v>0</v>
      </c>
      <c r="I710" s="23">
        <v>0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3">
        <v>0</v>
      </c>
      <c r="P710" s="18" t="e">
        <f t="shared" si="726"/>
        <v>#REF!</v>
      </c>
      <c r="Q710" s="23">
        <f t="shared" si="735"/>
        <v>0</v>
      </c>
      <c r="R710" s="23">
        <f t="shared" si="736"/>
        <v>0</v>
      </c>
      <c r="S710" s="23">
        <f t="shared" si="737"/>
        <v>0</v>
      </c>
      <c r="T710" s="23">
        <f t="shared" si="738"/>
        <v>0</v>
      </c>
      <c r="U710" s="23">
        <f t="shared" si="739"/>
        <v>0</v>
      </c>
      <c r="V710" s="23">
        <f t="shared" si="740"/>
        <v>0</v>
      </c>
      <c r="W710" s="23">
        <f t="shared" si="732"/>
        <v>0</v>
      </c>
      <c r="X710" s="23">
        <f t="shared" si="733"/>
        <v>0</v>
      </c>
      <c r="Y710" s="23">
        <f t="shared" si="734"/>
        <v>0</v>
      </c>
      <c r="Z710" s="23" t="e">
        <f>#REF!-N710</f>
        <v>#REF!</v>
      </c>
      <c r="AA710" s="23" t="e">
        <f>#REF!-O710</f>
        <v>#REF!</v>
      </c>
      <c r="AB710" s="18">
        <f>SUM(AC710:AK710)</f>
        <v>0</v>
      </c>
      <c r="AC710" s="23">
        <v>0</v>
      </c>
      <c r="AD710" s="23">
        <v>0</v>
      </c>
      <c r="AE710" s="23">
        <v>0</v>
      </c>
      <c r="AF710" s="23">
        <v>0</v>
      </c>
      <c r="AG710" s="23">
        <v>0</v>
      </c>
      <c r="AH710" s="23">
        <v>0</v>
      </c>
      <c r="AI710" s="23">
        <v>0</v>
      </c>
      <c r="AJ710" s="23">
        <v>0</v>
      </c>
      <c r="AK710" s="141">
        <v>0</v>
      </c>
    </row>
    <row r="711" spans="1:37" s="24" customFormat="1" ht="15.75" hidden="1" customHeight="1" outlineLevel="1" x14ac:dyDescent="0.25">
      <c r="A711" s="113" t="s">
        <v>196</v>
      </c>
      <c r="B711" s="54" t="s">
        <v>111</v>
      </c>
      <c r="C711" s="49" t="s">
        <v>0</v>
      </c>
      <c r="D711" s="18">
        <f t="shared" ref="D711:D716" si="741">SUM(E711:O711)</f>
        <v>46093.9</v>
      </c>
      <c r="E711" s="23">
        <f t="shared" ref="E711:O711" si="742">SUM(E713:E716)</f>
        <v>0</v>
      </c>
      <c r="F711" s="23">
        <f t="shared" si="742"/>
        <v>0</v>
      </c>
      <c r="G711" s="23">
        <f t="shared" si="742"/>
        <v>3611.5</v>
      </c>
      <c r="H711" s="23">
        <f t="shared" si="742"/>
        <v>24814.5</v>
      </c>
      <c r="I711" s="23">
        <f t="shared" si="742"/>
        <v>17667.900000000001</v>
      </c>
      <c r="J711" s="23">
        <f t="shared" si="742"/>
        <v>0</v>
      </c>
      <c r="K711" s="23">
        <f t="shared" si="742"/>
        <v>0</v>
      </c>
      <c r="L711" s="23">
        <f t="shared" si="742"/>
        <v>0</v>
      </c>
      <c r="M711" s="23">
        <f t="shared" si="742"/>
        <v>0</v>
      </c>
      <c r="N711" s="23">
        <f t="shared" si="742"/>
        <v>0</v>
      </c>
      <c r="O711" s="23">
        <f t="shared" si="742"/>
        <v>0</v>
      </c>
      <c r="P711" s="18" t="e">
        <f t="shared" ref="P711:P716" si="743">SUM(Q711:AA711)</f>
        <v>#REF!</v>
      </c>
      <c r="Q711" s="23">
        <f t="shared" ref="Q711" si="744">AC711-E711</f>
        <v>0</v>
      </c>
      <c r="R711" s="23">
        <f t="shared" ref="R711" si="745">AD711-F711</f>
        <v>0</v>
      </c>
      <c r="S711" s="23">
        <f t="shared" ref="S711" si="746">AE711-G711</f>
        <v>0</v>
      </c>
      <c r="T711" s="23">
        <f t="shared" ref="T711" si="747">AF711-H711</f>
        <v>0</v>
      </c>
      <c r="U711" s="23">
        <f t="shared" ref="U711" si="748">AG711-I711</f>
        <v>0</v>
      </c>
      <c r="V711" s="23">
        <f t="shared" ref="V711" si="749">AH711-J711</f>
        <v>0</v>
      </c>
      <c r="W711" s="23">
        <f t="shared" ref="W711:W716" si="750">AI711-K711</f>
        <v>0</v>
      </c>
      <c r="X711" s="23">
        <f t="shared" ref="X711:X716" si="751">AJ711-L711</f>
        <v>0</v>
      </c>
      <c r="Y711" s="23">
        <f t="shared" ref="Y711:Y716" si="752">AK711-M711</f>
        <v>0</v>
      </c>
      <c r="Z711" s="23" t="e">
        <f>#REF!-N711</f>
        <v>#REF!</v>
      </c>
      <c r="AA711" s="23" t="e">
        <f>#REF!-O711</f>
        <v>#REF!</v>
      </c>
      <c r="AB711" s="18">
        <f>SUM(AC711:AK711)</f>
        <v>46093.9</v>
      </c>
      <c r="AC711" s="23">
        <f t="shared" ref="AC711:AK711" si="753">SUM(AC713:AC716)</f>
        <v>0</v>
      </c>
      <c r="AD711" s="23">
        <f t="shared" si="753"/>
        <v>0</v>
      </c>
      <c r="AE711" s="23">
        <f t="shared" si="753"/>
        <v>3611.5</v>
      </c>
      <c r="AF711" s="23">
        <f t="shared" si="753"/>
        <v>24814.5</v>
      </c>
      <c r="AG711" s="23">
        <f t="shared" si="753"/>
        <v>17667.900000000001</v>
      </c>
      <c r="AH711" s="23">
        <f t="shared" si="753"/>
        <v>0</v>
      </c>
      <c r="AI711" s="23">
        <f t="shared" si="753"/>
        <v>0</v>
      </c>
      <c r="AJ711" s="23">
        <f t="shared" si="753"/>
        <v>0</v>
      </c>
      <c r="AK711" s="141">
        <f t="shared" si="753"/>
        <v>0</v>
      </c>
    </row>
    <row r="712" spans="1:37" s="24" customFormat="1" ht="15.75" hidden="1" customHeight="1" outlineLevel="1" x14ac:dyDescent="0.25">
      <c r="A712" s="113"/>
      <c r="B712" s="54"/>
      <c r="C712" s="49" t="s">
        <v>1</v>
      </c>
      <c r="D712" s="18">
        <f t="shared" si="741"/>
        <v>0</v>
      </c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18" t="e">
        <f t="shared" si="743"/>
        <v>#REF!</v>
      </c>
      <c r="Q712" s="23"/>
      <c r="R712" s="23"/>
      <c r="S712" s="23"/>
      <c r="T712" s="23"/>
      <c r="U712" s="23"/>
      <c r="V712" s="23"/>
      <c r="W712" s="23">
        <f t="shared" si="750"/>
        <v>0</v>
      </c>
      <c r="X712" s="23">
        <f t="shared" si="751"/>
        <v>0</v>
      </c>
      <c r="Y712" s="23">
        <f t="shared" si="752"/>
        <v>0</v>
      </c>
      <c r="Z712" s="23" t="e">
        <f>#REF!-N712</f>
        <v>#REF!</v>
      </c>
      <c r="AA712" s="23" t="e">
        <f>#REF!-O712</f>
        <v>#REF!</v>
      </c>
      <c r="AB712" s="18">
        <f>SUM(AC712:AK712)</f>
        <v>0</v>
      </c>
      <c r="AC712" s="23"/>
      <c r="AD712" s="23"/>
      <c r="AE712" s="23"/>
      <c r="AF712" s="23"/>
      <c r="AG712" s="23"/>
      <c r="AH712" s="23"/>
      <c r="AI712" s="23"/>
      <c r="AJ712" s="23"/>
      <c r="AK712" s="141"/>
    </row>
    <row r="713" spans="1:37" s="24" customFormat="1" ht="15.75" hidden="1" customHeight="1" outlineLevel="1" x14ac:dyDescent="0.25">
      <c r="A713" s="113"/>
      <c r="B713" s="54"/>
      <c r="C713" s="49" t="s">
        <v>2</v>
      </c>
      <c r="D713" s="18">
        <f t="shared" si="741"/>
        <v>0</v>
      </c>
      <c r="E713" s="23">
        <v>0</v>
      </c>
      <c r="F713" s="23">
        <v>0</v>
      </c>
      <c r="G713" s="36">
        <v>0</v>
      </c>
      <c r="H713" s="36">
        <v>0</v>
      </c>
      <c r="I713" s="23">
        <v>0</v>
      </c>
      <c r="J713" s="23">
        <v>0</v>
      </c>
      <c r="K713" s="23">
        <v>0</v>
      </c>
      <c r="L713" s="36">
        <v>0</v>
      </c>
      <c r="M713" s="23">
        <v>0</v>
      </c>
      <c r="N713" s="23">
        <v>0</v>
      </c>
      <c r="O713" s="23">
        <v>0</v>
      </c>
      <c r="P713" s="18" t="e">
        <f t="shared" si="743"/>
        <v>#REF!</v>
      </c>
      <c r="Q713" s="23">
        <f t="shared" ref="Q713:Q716" si="754">AC713-E713</f>
        <v>0</v>
      </c>
      <c r="R713" s="23">
        <f t="shared" ref="R713:R716" si="755">AD713-F713</f>
        <v>0</v>
      </c>
      <c r="S713" s="23">
        <f t="shared" ref="S713:S716" si="756">AE713-G713</f>
        <v>0</v>
      </c>
      <c r="T713" s="23">
        <f t="shared" ref="T713:T716" si="757">AF713-H713</f>
        <v>0</v>
      </c>
      <c r="U713" s="23">
        <f t="shared" ref="U713:U716" si="758">AG713-I713</f>
        <v>0</v>
      </c>
      <c r="V713" s="23">
        <f t="shared" ref="V713:V716" si="759">AH713-J713</f>
        <v>0</v>
      </c>
      <c r="W713" s="23">
        <f t="shared" si="750"/>
        <v>0</v>
      </c>
      <c r="X713" s="23">
        <f t="shared" si="751"/>
        <v>0</v>
      </c>
      <c r="Y713" s="23">
        <f t="shared" si="752"/>
        <v>0</v>
      </c>
      <c r="Z713" s="23" t="e">
        <f>#REF!-N713</f>
        <v>#REF!</v>
      </c>
      <c r="AA713" s="23" t="e">
        <f>#REF!-O713</f>
        <v>#REF!</v>
      </c>
      <c r="AB713" s="18">
        <f>SUM(AC713:AK713)</f>
        <v>0</v>
      </c>
      <c r="AC713" s="23">
        <v>0</v>
      </c>
      <c r="AD713" s="23">
        <v>0</v>
      </c>
      <c r="AE713" s="36">
        <v>0</v>
      </c>
      <c r="AF713" s="36">
        <v>0</v>
      </c>
      <c r="AG713" s="23">
        <v>0</v>
      </c>
      <c r="AH713" s="23">
        <v>0</v>
      </c>
      <c r="AI713" s="23">
        <v>0</v>
      </c>
      <c r="AJ713" s="36">
        <v>0</v>
      </c>
      <c r="AK713" s="141">
        <v>0</v>
      </c>
    </row>
    <row r="714" spans="1:37" s="24" customFormat="1" ht="15.75" hidden="1" customHeight="1" outlineLevel="1" x14ac:dyDescent="0.25">
      <c r="A714" s="113"/>
      <c r="B714" s="54"/>
      <c r="C714" s="49" t="s">
        <v>3</v>
      </c>
      <c r="D714" s="18">
        <f t="shared" si="741"/>
        <v>46093.9</v>
      </c>
      <c r="E714" s="23">
        <v>0</v>
      </c>
      <c r="F714" s="23">
        <v>0</v>
      </c>
      <c r="G714" s="36">
        <v>3611.5</v>
      </c>
      <c r="H714" s="36">
        <v>24814.5</v>
      </c>
      <c r="I714" s="36">
        <v>17667.900000000001</v>
      </c>
      <c r="J714" s="36"/>
      <c r="K714" s="36"/>
      <c r="L714" s="23">
        <v>0</v>
      </c>
      <c r="M714" s="23">
        <v>0</v>
      </c>
      <c r="N714" s="36"/>
      <c r="O714" s="36"/>
      <c r="P714" s="18" t="e">
        <f t="shared" si="743"/>
        <v>#REF!</v>
      </c>
      <c r="Q714" s="23">
        <f t="shared" si="754"/>
        <v>0</v>
      </c>
      <c r="R714" s="23">
        <f t="shared" si="755"/>
        <v>0</v>
      </c>
      <c r="S714" s="23">
        <f t="shared" si="756"/>
        <v>0</v>
      </c>
      <c r="T714" s="23">
        <f t="shared" si="757"/>
        <v>0</v>
      </c>
      <c r="U714" s="23">
        <f t="shared" si="758"/>
        <v>0</v>
      </c>
      <c r="V714" s="23">
        <f t="shared" si="759"/>
        <v>0</v>
      </c>
      <c r="W714" s="23">
        <f t="shared" si="750"/>
        <v>0</v>
      </c>
      <c r="X714" s="23">
        <f t="shared" si="751"/>
        <v>0</v>
      </c>
      <c r="Y714" s="23">
        <f t="shared" si="752"/>
        <v>0</v>
      </c>
      <c r="Z714" s="23" t="e">
        <f>#REF!-N714</f>
        <v>#REF!</v>
      </c>
      <c r="AA714" s="23" t="e">
        <f>#REF!-O714</f>
        <v>#REF!</v>
      </c>
      <c r="AB714" s="18">
        <f>SUM(AC714:AK714)</f>
        <v>46093.9</v>
      </c>
      <c r="AC714" s="23">
        <v>0</v>
      </c>
      <c r="AD714" s="23">
        <v>0</v>
      </c>
      <c r="AE714" s="36">
        <v>3611.5</v>
      </c>
      <c r="AF714" s="36">
        <v>24814.5</v>
      </c>
      <c r="AG714" s="36">
        <v>17667.900000000001</v>
      </c>
      <c r="AH714" s="36"/>
      <c r="AI714" s="36"/>
      <c r="AJ714" s="23">
        <v>0</v>
      </c>
      <c r="AK714" s="141">
        <v>0</v>
      </c>
    </row>
    <row r="715" spans="1:37" s="24" customFormat="1" ht="15.75" hidden="1" customHeight="1" outlineLevel="1" x14ac:dyDescent="0.25">
      <c r="A715" s="113"/>
      <c r="B715" s="54"/>
      <c r="C715" s="49" t="s">
        <v>4</v>
      </c>
      <c r="D715" s="18">
        <f t="shared" si="741"/>
        <v>0</v>
      </c>
      <c r="E715" s="23">
        <v>0</v>
      </c>
      <c r="F715" s="23">
        <v>0</v>
      </c>
      <c r="G715" s="23">
        <v>0</v>
      </c>
      <c r="H715" s="23">
        <v>0</v>
      </c>
      <c r="I715" s="23">
        <v>0</v>
      </c>
      <c r="J715" s="23">
        <v>0</v>
      </c>
      <c r="K715" s="23">
        <v>0</v>
      </c>
      <c r="L715" s="23">
        <v>0</v>
      </c>
      <c r="M715" s="23">
        <v>0</v>
      </c>
      <c r="N715" s="23">
        <v>0</v>
      </c>
      <c r="O715" s="23">
        <v>0</v>
      </c>
      <c r="P715" s="18" t="e">
        <f t="shared" si="743"/>
        <v>#REF!</v>
      </c>
      <c r="Q715" s="23">
        <f t="shared" si="754"/>
        <v>0</v>
      </c>
      <c r="R715" s="23">
        <f t="shared" si="755"/>
        <v>0</v>
      </c>
      <c r="S715" s="23">
        <f t="shared" si="756"/>
        <v>0</v>
      </c>
      <c r="T715" s="23">
        <f t="shared" si="757"/>
        <v>0</v>
      </c>
      <c r="U715" s="23">
        <f t="shared" si="758"/>
        <v>0</v>
      </c>
      <c r="V715" s="23">
        <f t="shared" si="759"/>
        <v>0</v>
      </c>
      <c r="W715" s="23">
        <f t="shared" si="750"/>
        <v>0</v>
      </c>
      <c r="X715" s="23">
        <f t="shared" si="751"/>
        <v>0</v>
      </c>
      <c r="Y715" s="23">
        <f t="shared" si="752"/>
        <v>0</v>
      </c>
      <c r="Z715" s="23" t="e">
        <f>#REF!-N715</f>
        <v>#REF!</v>
      </c>
      <c r="AA715" s="23" t="e">
        <f>#REF!-O715</f>
        <v>#REF!</v>
      </c>
      <c r="AB715" s="18">
        <f>SUM(AC715:AK715)</f>
        <v>0</v>
      </c>
      <c r="AC715" s="23">
        <v>0</v>
      </c>
      <c r="AD715" s="23">
        <v>0</v>
      </c>
      <c r="AE715" s="23">
        <v>0</v>
      </c>
      <c r="AF715" s="23">
        <v>0</v>
      </c>
      <c r="AG715" s="23">
        <v>0</v>
      </c>
      <c r="AH715" s="23">
        <v>0</v>
      </c>
      <c r="AI715" s="23">
        <v>0</v>
      </c>
      <c r="AJ715" s="23">
        <v>0</v>
      </c>
      <c r="AK715" s="141">
        <v>0</v>
      </c>
    </row>
    <row r="716" spans="1:37" s="24" customFormat="1" ht="15.75" hidden="1" customHeight="1" outlineLevel="1" x14ac:dyDescent="0.25">
      <c r="A716" s="113"/>
      <c r="B716" s="54"/>
      <c r="C716" s="49" t="s">
        <v>5</v>
      </c>
      <c r="D716" s="18">
        <f t="shared" si="741"/>
        <v>0</v>
      </c>
      <c r="E716" s="23">
        <v>0</v>
      </c>
      <c r="F716" s="23">
        <v>0</v>
      </c>
      <c r="G716" s="23">
        <v>0</v>
      </c>
      <c r="H716" s="23">
        <v>0</v>
      </c>
      <c r="I716" s="23">
        <v>0</v>
      </c>
      <c r="J716" s="23">
        <v>0</v>
      </c>
      <c r="K716" s="23">
        <v>0</v>
      </c>
      <c r="L716" s="23">
        <v>0</v>
      </c>
      <c r="M716" s="23">
        <v>0</v>
      </c>
      <c r="N716" s="23">
        <v>0</v>
      </c>
      <c r="O716" s="23">
        <v>0</v>
      </c>
      <c r="P716" s="18" t="e">
        <f t="shared" si="743"/>
        <v>#REF!</v>
      </c>
      <c r="Q716" s="23">
        <f t="shared" si="754"/>
        <v>0</v>
      </c>
      <c r="R716" s="23">
        <f t="shared" si="755"/>
        <v>0</v>
      </c>
      <c r="S716" s="23">
        <f t="shared" si="756"/>
        <v>0</v>
      </c>
      <c r="T716" s="23">
        <f t="shared" si="757"/>
        <v>0</v>
      </c>
      <c r="U716" s="23">
        <f t="shared" si="758"/>
        <v>0</v>
      </c>
      <c r="V716" s="23">
        <f t="shared" si="759"/>
        <v>0</v>
      </c>
      <c r="W716" s="23">
        <f t="shared" si="750"/>
        <v>0</v>
      </c>
      <c r="X716" s="23">
        <f t="shared" si="751"/>
        <v>0</v>
      </c>
      <c r="Y716" s="23">
        <f t="shared" si="752"/>
        <v>0</v>
      </c>
      <c r="Z716" s="23" t="e">
        <f>#REF!-N716</f>
        <v>#REF!</v>
      </c>
      <c r="AA716" s="23" t="e">
        <f>#REF!-O716</f>
        <v>#REF!</v>
      </c>
      <c r="AB716" s="18">
        <f>SUM(AC716:AK716)</f>
        <v>0</v>
      </c>
      <c r="AC716" s="23">
        <v>0</v>
      </c>
      <c r="AD716" s="23">
        <v>0</v>
      </c>
      <c r="AE716" s="23">
        <v>0</v>
      </c>
      <c r="AF716" s="23">
        <v>0</v>
      </c>
      <c r="AG716" s="23">
        <v>0</v>
      </c>
      <c r="AH716" s="23">
        <v>0</v>
      </c>
      <c r="AI716" s="23">
        <v>0</v>
      </c>
      <c r="AJ716" s="23">
        <v>0</v>
      </c>
      <c r="AK716" s="141">
        <v>0</v>
      </c>
    </row>
    <row r="717" spans="1:37" s="24" customFormat="1" ht="15.75" customHeight="1" outlineLevel="1" x14ac:dyDescent="0.25">
      <c r="A717" s="113" t="s">
        <v>222</v>
      </c>
      <c r="B717" s="54" t="s">
        <v>94</v>
      </c>
      <c r="C717" s="49" t="s">
        <v>0</v>
      </c>
      <c r="D717" s="18">
        <f t="shared" si="724"/>
        <v>0</v>
      </c>
      <c r="E717" s="23">
        <f>SUM(E719:E721)</f>
        <v>0</v>
      </c>
      <c r="F717" s="23">
        <f>SUM(F719:F721)</f>
        <v>0</v>
      </c>
      <c r="G717" s="23">
        <f>SUM(G719:G721)</f>
        <v>0</v>
      </c>
      <c r="H717" s="23">
        <f>SUM(H719:H721)</f>
        <v>0</v>
      </c>
      <c r="I717" s="23">
        <f>SUM(I719:I721)</f>
        <v>0</v>
      </c>
      <c r="J717" s="23">
        <f>SUM(J719:J721)</f>
        <v>0</v>
      </c>
      <c r="K717" s="23">
        <f>SUM(K719:K721)</f>
        <v>0</v>
      </c>
      <c r="L717" s="23">
        <f>SUM(L719:L721)</f>
        <v>0</v>
      </c>
      <c r="M717" s="23">
        <f>SUM(M719:M721)</f>
        <v>0</v>
      </c>
      <c r="N717" s="23">
        <f>SUM(N719:N721)</f>
        <v>0</v>
      </c>
      <c r="O717" s="23">
        <f>SUM(O719:O721)</f>
        <v>0</v>
      </c>
      <c r="P717" s="18" t="e">
        <f t="shared" si="726"/>
        <v>#REF!</v>
      </c>
      <c r="Q717" s="23">
        <f t="shared" si="735"/>
        <v>0</v>
      </c>
      <c r="R717" s="23">
        <f t="shared" si="736"/>
        <v>0</v>
      </c>
      <c r="S717" s="23">
        <f t="shared" si="737"/>
        <v>0</v>
      </c>
      <c r="T717" s="23">
        <f t="shared" si="738"/>
        <v>0</v>
      </c>
      <c r="U717" s="23">
        <f t="shared" si="739"/>
        <v>0</v>
      </c>
      <c r="V717" s="23">
        <f t="shared" si="740"/>
        <v>0</v>
      </c>
      <c r="W717" s="23">
        <f t="shared" si="732"/>
        <v>19800</v>
      </c>
      <c r="X717" s="23">
        <f t="shared" si="733"/>
        <v>19800</v>
      </c>
      <c r="Y717" s="23">
        <f t="shared" si="734"/>
        <v>19800</v>
      </c>
      <c r="Z717" s="23" t="e">
        <f>#REF!-N717</f>
        <v>#REF!</v>
      </c>
      <c r="AA717" s="23" t="e">
        <f>#REF!-O717</f>
        <v>#REF!</v>
      </c>
      <c r="AB717" s="18">
        <f>SUM(AC717:AK717)</f>
        <v>59400</v>
      </c>
      <c r="AC717" s="23">
        <f>SUM(AC719:AC721)</f>
        <v>0</v>
      </c>
      <c r="AD717" s="23">
        <f>SUM(AD719:AD721)</f>
        <v>0</v>
      </c>
      <c r="AE717" s="23">
        <f>SUM(AE719:AE721)</f>
        <v>0</v>
      </c>
      <c r="AF717" s="23">
        <f>SUM(AF719:AF721)</f>
        <v>0</v>
      </c>
      <c r="AG717" s="23">
        <f>SUM(AG719:AG721)</f>
        <v>0</v>
      </c>
      <c r="AH717" s="23">
        <f>SUM(AH719:AH721)</f>
        <v>0</v>
      </c>
      <c r="AI717" s="23">
        <f>SUM(AI719:AI721)</f>
        <v>19800</v>
      </c>
      <c r="AJ717" s="23">
        <f>SUM(AJ719:AJ721)</f>
        <v>19800</v>
      </c>
      <c r="AK717" s="141">
        <f>SUM(AK719:AK721)</f>
        <v>19800</v>
      </c>
    </row>
    <row r="718" spans="1:37" s="24" customFormat="1" ht="15.75" outlineLevel="1" x14ac:dyDescent="0.25">
      <c r="A718" s="113"/>
      <c r="B718" s="54"/>
      <c r="C718" s="49" t="s">
        <v>1</v>
      </c>
      <c r="D718" s="18">
        <f t="shared" si="724"/>
        <v>0</v>
      </c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18" t="e">
        <f t="shared" si="726"/>
        <v>#REF!</v>
      </c>
      <c r="Q718" s="23"/>
      <c r="R718" s="23"/>
      <c r="S718" s="23"/>
      <c r="T718" s="23"/>
      <c r="U718" s="23"/>
      <c r="V718" s="23"/>
      <c r="W718" s="23">
        <f t="shared" si="732"/>
        <v>0</v>
      </c>
      <c r="X718" s="23">
        <f t="shared" si="733"/>
        <v>0</v>
      </c>
      <c r="Y718" s="23">
        <f t="shared" si="734"/>
        <v>0</v>
      </c>
      <c r="Z718" s="23" t="e">
        <f>#REF!-N718</f>
        <v>#REF!</v>
      </c>
      <c r="AA718" s="23" t="e">
        <f>#REF!-O718</f>
        <v>#REF!</v>
      </c>
      <c r="AB718" s="18">
        <f>SUM(AC718:AK718)</f>
        <v>0</v>
      </c>
      <c r="AC718" s="23"/>
      <c r="AD718" s="23"/>
      <c r="AE718" s="23"/>
      <c r="AF718" s="23"/>
      <c r="AG718" s="23"/>
      <c r="AH718" s="23"/>
      <c r="AI718" s="23"/>
      <c r="AJ718" s="23"/>
      <c r="AK718" s="141"/>
    </row>
    <row r="719" spans="1:37" s="24" customFormat="1" ht="15.75" outlineLevel="1" x14ac:dyDescent="0.25">
      <c r="A719" s="113"/>
      <c r="B719" s="54"/>
      <c r="C719" s="49" t="s">
        <v>2</v>
      </c>
      <c r="D719" s="18">
        <f t="shared" si="724"/>
        <v>0</v>
      </c>
      <c r="E719" s="23">
        <v>0</v>
      </c>
      <c r="F719" s="23">
        <v>0</v>
      </c>
      <c r="G719" s="36">
        <v>0</v>
      </c>
      <c r="H719" s="36">
        <v>0</v>
      </c>
      <c r="I719" s="23">
        <v>0</v>
      </c>
      <c r="J719" s="23">
        <v>0</v>
      </c>
      <c r="K719" s="23">
        <v>0</v>
      </c>
      <c r="L719" s="36">
        <v>0</v>
      </c>
      <c r="M719" s="23">
        <v>0</v>
      </c>
      <c r="N719" s="23">
        <v>0</v>
      </c>
      <c r="O719" s="23">
        <v>0</v>
      </c>
      <c r="P719" s="18" t="e">
        <f t="shared" si="726"/>
        <v>#REF!</v>
      </c>
      <c r="Q719" s="23">
        <f t="shared" si="735"/>
        <v>0</v>
      </c>
      <c r="R719" s="23">
        <f t="shared" si="736"/>
        <v>0</v>
      </c>
      <c r="S719" s="23">
        <f t="shared" si="737"/>
        <v>0</v>
      </c>
      <c r="T719" s="23">
        <f t="shared" si="738"/>
        <v>0</v>
      </c>
      <c r="U719" s="23">
        <f t="shared" si="739"/>
        <v>0</v>
      </c>
      <c r="V719" s="23">
        <f t="shared" si="740"/>
        <v>0</v>
      </c>
      <c r="W719" s="23">
        <f t="shared" si="732"/>
        <v>0</v>
      </c>
      <c r="X719" s="23">
        <f t="shared" si="733"/>
        <v>0</v>
      </c>
      <c r="Y719" s="23">
        <f t="shared" si="734"/>
        <v>0</v>
      </c>
      <c r="Z719" s="23" t="e">
        <f>#REF!-N719</f>
        <v>#REF!</v>
      </c>
      <c r="AA719" s="23" t="e">
        <f>#REF!-O719</f>
        <v>#REF!</v>
      </c>
      <c r="AB719" s="18">
        <f>SUM(AC719:AK719)</f>
        <v>0</v>
      </c>
      <c r="AC719" s="23">
        <v>0</v>
      </c>
      <c r="AD719" s="23">
        <v>0</v>
      </c>
      <c r="AE719" s="36">
        <v>0</v>
      </c>
      <c r="AF719" s="36">
        <v>0</v>
      </c>
      <c r="AG719" s="23">
        <v>0</v>
      </c>
      <c r="AH719" s="23">
        <v>0</v>
      </c>
      <c r="AI719" s="23">
        <v>0</v>
      </c>
      <c r="AJ719" s="36">
        <v>0</v>
      </c>
      <c r="AK719" s="141">
        <v>0</v>
      </c>
    </row>
    <row r="720" spans="1:37" s="24" customFormat="1" ht="15.75" outlineLevel="1" x14ac:dyDescent="0.25">
      <c r="A720" s="113"/>
      <c r="B720" s="54"/>
      <c r="C720" s="49" t="s">
        <v>3</v>
      </c>
      <c r="D720" s="18">
        <f t="shared" si="724"/>
        <v>0</v>
      </c>
      <c r="E720" s="23">
        <v>0</v>
      </c>
      <c r="F720" s="23">
        <v>0</v>
      </c>
      <c r="G720" s="36">
        <v>0</v>
      </c>
      <c r="H720" s="36">
        <v>0</v>
      </c>
      <c r="I720" s="36">
        <v>0</v>
      </c>
      <c r="J720" s="36"/>
      <c r="K720" s="36"/>
      <c r="L720" s="23">
        <v>0</v>
      </c>
      <c r="M720" s="23">
        <v>0</v>
      </c>
      <c r="N720" s="36"/>
      <c r="O720" s="36"/>
      <c r="P720" s="18" t="e">
        <f t="shared" si="726"/>
        <v>#REF!</v>
      </c>
      <c r="Q720" s="23">
        <f t="shared" si="735"/>
        <v>0</v>
      </c>
      <c r="R720" s="23">
        <f t="shared" si="736"/>
        <v>0</v>
      </c>
      <c r="S720" s="23">
        <f t="shared" si="737"/>
        <v>0</v>
      </c>
      <c r="T720" s="23">
        <f t="shared" si="738"/>
        <v>0</v>
      </c>
      <c r="U720" s="23">
        <f t="shared" si="739"/>
        <v>0</v>
      </c>
      <c r="V720" s="23">
        <f t="shared" si="740"/>
        <v>0</v>
      </c>
      <c r="W720" s="23">
        <f t="shared" si="732"/>
        <v>18000</v>
      </c>
      <c r="X720" s="23">
        <f t="shared" si="733"/>
        <v>18000</v>
      </c>
      <c r="Y720" s="23">
        <f t="shared" si="734"/>
        <v>18000</v>
      </c>
      <c r="Z720" s="23" t="e">
        <f>#REF!-N720</f>
        <v>#REF!</v>
      </c>
      <c r="AA720" s="23" t="e">
        <f>#REF!-O720</f>
        <v>#REF!</v>
      </c>
      <c r="AB720" s="18">
        <f>SUM(AC720:AK720)</f>
        <v>54000</v>
      </c>
      <c r="AC720" s="23">
        <v>0</v>
      </c>
      <c r="AD720" s="23">
        <v>0</v>
      </c>
      <c r="AE720" s="36">
        <v>0</v>
      </c>
      <c r="AF720" s="36">
        <v>0</v>
      </c>
      <c r="AG720" s="36">
        <v>0</v>
      </c>
      <c r="AH720" s="36"/>
      <c r="AI720" s="36">
        <v>18000</v>
      </c>
      <c r="AJ720" s="23">
        <v>18000</v>
      </c>
      <c r="AK720" s="141">
        <v>18000</v>
      </c>
    </row>
    <row r="721" spans="1:37" s="24" customFormat="1" ht="37.5" customHeight="1" outlineLevel="1" x14ac:dyDescent="0.25">
      <c r="A721" s="113"/>
      <c r="B721" s="54"/>
      <c r="C721" s="49" t="s">
        <v>4</v>
      </c>
      <c r="D721" s="18">
        <f t="shared" si="724"/>
        <v>0</v>
      </c>
      <c r="E721" s="23">
        <v>0</v>
      </c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3">
        <v>0</v>
      </c>
      <c r="P721" s="18" t="e">
        <f t="shared" si="726"/>
        <v>#REF!</v>
      </c>
      <c r="Q721" s="23">
        <f t="shared" si="735"/>
        <v>0</v>
      </c>
      <c r="R721" s="23">
        <f t="shared" si="736"/>
        <v>0</v>
      </c>
      <c r="S721" s="23">
        <f t="shared" si="737"/>
        <v>0</v>
      </c>
      <c r="T721" s="23">
        <f t="shared" si="738"/>
        <v>0</v>
      </c>
      <c r="U721" s="23">
        <f t="shared" si="739"/>
        <v>0</v>
      </c>
      <c r="V721" s="23">
        <f t="shared" si="740"/>
        <v>0</v>
      </c>
      <c r="W721" s="23">
        <f t="shared" si="732"/>
        <v>1800</v>
      </c>
      <c r="X721" s="23">
        <f t="shared" si="733"/>
        <v>1800</v>
      </c>
      <c r="Y721" s="23">
        <f t="shared" si="734"/>
        <v>1800</v>
      </c>
      <c r="Z721" s="23" t="e">
        <f>#REF!-N721</f>
        <v>#REF!</v>
      </c>
      <c r="AA721" s="23" t="e">
        <f>#REF!-O721</f>
        <v>#REF!</v>
      </c>
      <c r="AB721" s="18">
        <f>SUM(AC721:AK721)</f>
        <v>5400</v>
      </c>
      <c r="AC721" s="23">
        <v>0</v>
      </c>
      <c r="AD721" s="23">
        <v>0</v>
      </c>
      <c r="AE721" s="23">
        <v>0</v>
      </c>
      <c r="AF721" s="23">
        <v>0</v>
      </c>
      <c r="AG721" s="23">
        <v>0</v>
      </c>
      <c r="AH721" s="23">
        <v>0</v>
      </c>
      <c r="AI721" s="23">
        <v>1800</v>
      </c>
      <c r="AJ721" s="23">
        <v>1800</v>
      </c>
      <c r="AK721" s="141">
        <v>1800</v>
      </c>
    </row>
    <row r="722" spans="1:37" s="21" customFormat="1" ht="15.75" x14ac:dyDescent="0.25">
      <c r="A722" s="116" t="s">
        <v>90</v>
      </c>
      <c r="B722" s="52"/>
      <c r="C722" s="19" t="s">
        <v>0</v>
      </c>
      <c r="D722" s="18">
        <f t="shared" si="724"/>
        <v>427099.3000000001</v>
      </c>
      <c r="E722" s="20">
        <f>SUM(E724:E726)</f>
        <v>0</v>
      </c>
      <c r="F722" s="20">
        <f>SUM(F724:F726)</f>
        <v>0</v>
      </c>
      <c r="G722" s="20">
        <f>SUM(G724:G726)</f>
        <v>43629.1</v>
      </c>
      <c r="H722" s="20">
        <f>SUM(H724:H726)</f>
        <v>58365.9</v>
      </c>
      <c r="I722" s="20">
        <f>SUM(I724:I726)</f>
        <v>71572.600000000006</v>
      </c>
      <c r="J722" s="20">
        <f>SUM(J724:J726)</f>
        <v>92219.7</v>
      </c>
      <c r="K722" s="20">
        <f>SUM(K724:K726)</f>
        <v>62954.400000000001</v>
      </c>
      <c r="L722" s="20">
        <f>SUM(L724:L726)</f>
        <v>24589.4</v>
      </c>
      <c r="M722" s="20">
        <f>SUM(M724:M726)</f>
        <v>24589.4</v>
      </c>
      <c r="N722" s="20">
        <f>SUM(N724:N726)</f>
        <v>24589.4</v>
      </c>
      <c r="O722" s="20">
        <f>SUM(O724:O726)</f>
        <v>24589.4</v>
      </c>
      <c r="P722" s="18" t="e">
        <f t="shared" si="726"/>
        <v>#REF!</v>
      </c>
      <c r="Q722" s="18">
        <f t="shared" si="735"/>
        <v>0</v>
      </c>
      <c r="R722" s="18">
        <f t="shared" si="736"/>
        <v>0</v>
      </c>
      <c r="S722" s="18">
        <f t="shared" si="737"/>
        <v>0</v>
      </c>
      <c r="T722" s="18">
        <f t="shared" si="738"/>
        <v>0</v>
      </c>
      <c r="U722" s="18">
        <f t="shared" si="739"/>
        <v>0</v>
      </c>
      <c r="V722" s="18">
        <f t="shared" si="740"/>
        <v>0</v>
      </c>
      <c r="W722" s="18">
        <f t="shared" si="732"/>
        <v>92118</v>
      </c>
      <c r="X722" s="18">
        <f t="shared" si="733"/>
        <v>99993.700000000012</v>
      </c>
      <c r="Y722" s="18">
        <f t="shared" si="734"/>
        <v>104504.4</v>
      </c>
      <c r="Z722" s="18" t="e">
        <f>#REF!-N722</f>
        <v>#REF!</v>
      </c>
      <c r="AA722" s="18" t="e">
        <f>#REF!-O722</f>
        <v>#REF!</v>
      </c>
      <c r="AB722" s="18">
        <f>SUM(AC722:AK722)</f>
        <v>674536.6</v>
      </c>
      <c r="AC722" s="20">
        <f>SUM(AC724:AC726)</f>
        <v>0</v>
      </c>
      <c r="AD722" s="20">
        <f>SUM(AD724:AD726)</f>
        <v>0</v>
      </c>
      <c r="AE722" s="20">
        <f>SUM(AE724:AE726)</f>
        <v>43629.1</v>
      </c>
      <c r="AF722" s="20">
        <f>SUM(AF724:AF726)</f>
        <v>58365.9</v>
      </c>
      <c r="AG722" s="20">
        <f>SUM(AG724:AG726)</f>
        <v>71572.600000000006</v>
      </c>
      <c r="AH722" s="20">
        <f>SUM(AH724:AH726)</f>
        <v>92219.7</v>
      </c>
      <c r="AI722" s="20">
        <f>SUM(AI724:AI726)</f>
        <v>155072.4</v>
      </c>
      <c r="AJ722" s="20">
        <f>SUM(AJ724:AJ726)</f>
        <v>124583.1</v>
      </c>
      <c r="AK722" s="147">
        <f>SUM(AK724:AK726)</f>
        <v>129093.8</v>
      </c>
    </row>
    <row r="723" spans="1:37" s="21" customFormat="1" ht="15.75" x14ac:dyDescent="0.25">
      <c r="A723" s="116"/>
      <c r="B723" s="52"/>
      <c r="C723" s="19" t="s">
        <v>1</v>
      </c>
      <c r="D723" s="18">
        <f t="shared" si="724"/>
        <v>0</v>
      </c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18" t="e">
        <f t="shared" si="726"/>
        <v>#REF!</v>
      </c>
      <c r="Q723" s="18"/>
      <c r="R723" s="18"/>
      <c r="S723" s="18"/>
      <c r="T723" s="18"/>
      <c r="U723" s="18"/>
      <c r="V723" s="18"/>
      <c r="W723" s="18">
        <f t="shared" si="732"/>
        <v>0</v>
      </c>
      <c r="X723" s="18">
        <f t="shared" si="733"/>
        <v>0</v>
      </c>
      <c r="Y723" s="18">
        <f t="shared" si="734"/>
        <v>0</v>
      </c>
      <c r="Z723" s="18" t="e">
        <f>#REF!-N723</f>
        <v>#REF!</v>
      </c>
      <c r="AA723" s="18" t="e">
        <f>#REF!-O723</f>
        <v>#REF!</v>
      </c>
      <c r="AB723" s="18">
        <f>SUM(AC723:AK723)</f>
        <v>0</v>
      </c>
      <c r="AC723" s="20"/>
      <c r="AD723" s="20"/>
      <c r="AE723" s="20"/>
      <c r="AF723" s="20"/>
      <c r="AG723" s="20"/>
      <c r="AH723" s="20"/>
      <c r="AI723" s="20"/>
      <c r="AJ723" s="20"/>
      <c r="AK723" s="147"/>
    </row>
    <row r="724" spans="1:37" s="21" customFormat="1" ht="15.75" x14ac:dyDescent="0.25">
      <c r="A724" s="116"/>
      <c r="B724" s="52"/>
      <c r="C724" s="19" t="s">
        <v>2</v>
      </c>
      <c r="D724" s="18">
        <f t="shared" si="724"/>
        <v>0</v>
      </c>
      <c r="E724" s="20">
        <f>SUM(E702+E708+E719)</f>
        <v>0</v>
      </c>
      <c r="F724" s="20">
        <f>SUM(F702+F708+F719)</f>
        <v>0</v>
      </c>
      <c r="G724" s="20">
        <f>SUM(G702+G708+G719)</f>
        <v>0</v>
      </c>
      <c r="H724" s="20">
        <f>SUM(H702+H708+H719)</f>
        <v>0</v>
      </c>
      <c r="I724" s="20">
        <f>SUM(I702+I708+I719)</f>
        <v>0</v>
      </c>
      <c r="J724" s="20">
        <f>SUM(J702+J708+J719)</f>
        <v>0</v>
      </c>
      <c r="K724" s="20">
        <f>SUM(K702+K708+K719+K713)</f>
        <v>0</v>
      </c>
      <c r="L724" s="20">
        <f>SUM(L702+L708+L719+L713)</f>
        <v>0</v>
      </c>
      <c r="M724" s="20">
        <f>SUM(M702+M708+M719+M713)</f>
        <v>0</v>
      </c>
      <c r="N724" s="20">
        <f>SUM(N702+N708+N719+N713)</f>
        <v>0</v>
      </c>
      <c r="O724" s="20">
        <f>SUM(O702+O708+O719+O713)</f>
        <v>0</v>
      </c>
      <c r="P724" s="18" t="e">
        <f t="shared" si="726"/>
        <v>#REF!</v>
      </c>
      <c r="Q724" s="18">
        <f t="shared" si="735"/>
        <v>0</v>
      </c>
      <c r="R724" s="18">
        <f t="shared" si="736"/>
        <v>0</v>
      </c>
      <c r="S724" s="18">
        <f t="shared" si="737"/>
        <v>0</v>
      </c>
      <c r="T724" s="18">
        <f t="shared" si="738"/>
        <v>0</v>
      </c>
      <c r="U724" s="18">
        <f t="shared" si="739"/>
        <v>0</v>
      </c>
      <c r="V724" s="18">
        <f t="shared" si="740"/>
        <v>0</v>
      </c>
      <c r="W724" s="18">
        <f t="shared" si="732"/>
        <v>0</v>
      </c>
      <c r="X724" s="18">
        <f t="shared" si="733"/>
        <v>0</v>
      </c>
      <c r="Y724" s="18">
        <f t="shared" si="734"/>
        <v>0</v>
      </c>
      <c r="Z724" s="18" t="e">
        <f>#REF!-N724</f>
        <v>#REF!</v>
      </c>
      <c r="AA724" s="18" t="e">
        <f>#REF!-O724</f>
        <v>#REF!</v>
      </c>
      <c r="AB724" s="18">
        <f>SUM(AC724:AK724)</f>
        <v>0</v>
      </c>
      <c r="AC724" s="20">
        <f>SUM(AC702+AC708+AC719)</f>
        <v>0</v>
      </c>
      <c r="AD724" s="20">
        <f>SUM(AD702+AD708+AD719)</f>
        <v>0</v>
      </c>
      <c r="AE724" s="20">
        <f>SUM(AE702+AE708+AE719)</f>
        <v>0</v>
      </c>
      <c r="AF724" s="20">
        <f>SUM(AF702+AF708+AF719)</f>
        <v>0</v>
      </c>
      <c r="AG724" s="20">
        <f>SUM(AG702+AG708+AG719)</f>
        <v>0</v>
      </c>
      <c r="AH724" s="20">
        <f>SUM(AH702+AH708+AH719)</f>
        <v>0</v>
      </c>
      <c r="AI724" s="20">
        <f>SUM(AI702+AI708+AI719+AI713)</f>
        <v>0</v>
      </c>
      <c r="AJ724" s="20">
        <f>SUM(AJ702+AJ708+AJ719+AJ713)</f>
        <v>0</v>
      </c>
      <c r="AK724" s="147">
        <f>SUM(AK702+AK708+AK719+AK713)</f>
        <v>0</v>
      </c>
    </row>
    <row r="725" spans="1:37" s="21" customFormat="1" ht="15.75" x14ac:dyDescent="0.25">
      <c r="A725" s="116"/>
      <c r="B725" s="52"/>
      <c r="C725" s="19" t="s">
        <v>3</v>
      </c>
      <c r="D725" s="18">
        <f t="shared" si="724"/>
        <v>427099.3000000001</v>
      </c>
      <c r="E725" s="20">
        <f>SUM(E703+E709+E720)</f>
        <v>0</v>
      </c>
      <c r="F725" s="20">
        <f>SUM(F703+F709+F720)</f>
        <v>0</v>
      </c>
      <c r="G725" s="20">
        <f>SUM(G703+G709+G720)</f>
        <v>43629.1</v>
      </c>
      <c r="H725" s="20">
        <f>SUM(H703+H709+H720)</f>
        <v>58365.9</v>
      </c>
      <c r="I725" s="20">
        <f>SUM(I703+I709+I720)</f>
        <v>71572.600000000006</v>
      </c>
      <c r="J725" s="20">
        <f>SUM(J703+J709+J720)</f>
        <v>92219.7</v>
      </c>
      <c r="K725" s="20">
        <f>SUM(K703+K709+K720+K714)</f>
        <v>62954.400000000001</v>
      </c>
      <c r="L725" s="20">
        <f>SUM(L703+L709+L720+L714)</f>
        <v>24589.4</v>
      </c>
      <c r="M725" s="20">
        <f>SUM(M703+M709+M720+M714)</f>
        <v>24589.4</v>
      </c>
      <c r="N725" s="20">
        <f>SUM(N703+N709+N720+N714)</f>
        <v>24589.4</v>
      </c>
      <c r="O725" s="20">
        <f>SUM(O703+O709+O720+O714)</f>
        <v>24589.4</v>
      </c>
      <c r="P725" s="18" t="e">
        <f t="shared" si="726"/>
        <v>#REF!</v>
      </c>
      <c r="Q725" s="18">
        <f t="shared" si="735"/>
        <v>0</v>
      </c>
      <c r="R725" s="18">
        <f t="shared" si="736"/>
        <v>0</v>
      </c>
      <c r="S725" s="18">
        <f t="shared" si="737"/>
        <v>0</v>
      </c>
      <c r="T725" s="18">
        <f t="shared" si="738"/>
        <v>0</v>
      </c>
      <c r="U725" s="18">
        <f t="shared" si="739"/>
        <v>0</v>
      </c>
      <c r="V725" s="18">
        <f t="shared" si="740"/>
        <v>0</v>
      </c>
      <c r="W725" s="18">
        <f t="shared" si="732"/>
        <v>90318</v>
      </c>
      <c r="X725" s="18">
        <f t="shared" si="733"/>
        <v>98193.700000000012</v>
      </c>
      <c r="Y725" s="18">
        <f t="shared" si="734"/>
        <v>102704.4</v>
      </c>
      <c r="Z725" s="18" t="e">
        <f>#REF!-N725</f>
        <v>#REF!</v>
      </c>
      <c r="AA725" s="18" t="e">
        <f>#REF!-O725</f>
        <v>#REF!</v>
      </c>
      <c r="AB725" s="18">
        <f>SUM(AC725:AK725)</f>
        <v>669136.6</v>
      </c>
      <c r="AC725" s="20">
        <f>SUM(AC703+AC709+AC720)</f>
        <v>0</v>
      </c>
      <c r="AD725" s="20">
        <f>SUM(AD703+AD709+AD720)</f>
        <v>0</v>
      </c>
      <c r="AE725" s="20">
        <f>SUM(AE703+AE709+AE720)</f>
        <v>43629.1</v>
      </c>
      <c r="AF725" s="20">
        <f>SUM(AF703+AF709+AF720)</f>
        <v>58365.9</v>
      </c>
      <c r="AG725" s="20">
        <f>SUM(AG703+AG709+AG720)</f>
        <v>71572.600000000006</v>
      </c>
      <c r="AH725" s="20">
        <f>SUM(AH703+AH709+AH720)</f>
        <v>92219.7</v>
      </c>
      <c r="AI725" s="20">
        <f>SUM(AI703+AI709+AI720+AI714)</f>
        <v>153272.4</v>
      </c>
      <c r="AJ725" s="20">
        <f>SUM(AJ703+AJ709+AJ720+AJ714)</f>
        <v>122783.1</v>
      </c>
      <c r="AK725" s="147">
        <f>SUM(AK703+AK709+AK720+AK714)</f>
        <v>127293.8</v>
      </c>
    </row>
    <row r="726" spans="1:37" s="21" customFormat="1" ht="15.75" x14ac:dyDescent="0.25">
      <c r="A726" s="116"/>
      <c r="B726" s="52"/>
      <c r="C726" s="19" t="s">
        <v>4</v>
      </c>
      <c r="D726" s="18">
        <f t="shared" si="724"/>
        <v>0</v>
      </c>
      <c r="E726" s="20">
        <f>SUM(E704+E710+E721)</f>
        <v>0</v>
      </c>
      <c r="F726" s="20">
        <f>SUM(F704+F710+F721)</f>
        <v>0</v>
      </c>
      <c r="G726" s="20">
        <f>SUM(G704+G710+G721)</f>
        <v>0</v>
      </c>
      <c r="H726" s="20">
        <f>SUM(H704+H710+H721)</f>
        <v>0</v>
      </c>
      <c r="I726" s="20">
        <f>SUM(I704+I710+I721)</f>
        <v>0</v>
      </c>
      <c r="J726" s="20">
        <f>SUM(J704+J710+J721)</f>
        <v>0</v>
      </c>
      <c r="K726" s="20">
        <f>SUM(K704+K710+K721+K715)</f>
        <v>0</v>
      </c>
      <c r="L726" s="20">
        <f>SUM(L704+L710+L721+L715)</f>
        <v>0</v>
      </c>
      <c r="M726" s="20">
        <f>SUM(M704+M710+M721+M715)</f>
        <v>0</v>
      </c>
      <c r="N726" s="20">
        <f>SUM(N704+N710+N721+N715)</f>
        <v>0</v>
      </c>
      <c r="O726" s="20">
        <f>SUM(O704+O710+O721+O715)</f>
        <v>0</v>
      </c>
      <c r="P726" s="18" t="e">
        <f t="shared" si="726"/>
        <v>#REF!</v>
      </c>
      <c r="Q726" s="18">
        <f t="shared" si="735"/>
        <v>0</v>
      </c>
      <c r="R726" s="18">
        <f t="shared" si="736"/>
        <v>0</v>
      </c>
      <c r="S726" s="18">
        <f t="shared" si="737"/>
        <v>0</v>
      </c>
      <c r="T726" s="18">
        <f t="shared" si="738"/>
        <v>0</v>
      </c>
      <c r="U726" s="18">
        <f t="shared" si="739"/>
        <v>0</v>
      </c>
      <c r="V726" s="18">
        <f t="shared" si="740"/>
        <v>0</v>
      </c>
      <c r="W726" s="18">
        <f t="shared" si="732"/>
        <v>1800</v>
      </c>
      <c r="X726" s="18">
        <f t="shared" si="733"/>
        <v>1800</v>
      </c>
      <c r="Y726" s="18">
        <f t="shared" si="734"/>
        <v>1800</v>
      </c>
      <c r="Z726" s="18" t="e">
        <f>#REF!-N726</f>
        <v>#REF!</v>
      </c>
      <c r="AA726" s="18" t="e">
        <f>#REF!-O726</f>
        <v>#REF!</v>
      </c>
      <c r="AB726" s="18">
        <f>SUM(AC726:AK726)</f>
        <v>5400</v>
      </c>
      <c r="AC726" s="20">
        <f>SUM(AC704+AC710+AC721)</f>
        <v>0</v>
      </c>
      <c r="AD726" s="20">
        <f>SUM(AD704+AD710+AD721)</f>
        <v>0</v>
      </c>
      <c r="AE726" s="20">
        <f>SUM(AE704+AE710+AE721)</f>
        <v>0</v>
      </c>
      <c r="AF726" s="20">
        <f>SUM(AF704+AF710+AF721)</f>
        <v>0</v>
      </c>
      <c r="AG726" s="20">
        <f>SUM(AG704+AG710+AG721)</f>
        <v>0</v>
      </c>
      <c r="AH726" s="20">
        <f>SUM(AH704+AH710+AH721)</f>
        <v>0</v>
      </c>
      <c r="AI726" s="20">
        <f>SUM(AI704+AI710+AI721+AI715)</f>
        <v>1800</v>
      </c>
      <c r="AJ726" s="20">
        <f>SUM(AJ704+AJ710+AJ721+AJ715)</f>
        <v>1800</v>
      </c>
      <c r="AK726" s="147">
        <f>SUM(AK704+AK710+AK721+AK715)</f>
        <v>1800</v>
      </c>
    </row>
    <row r="727" spans="1:37" s="24" customFormat="1" ht="15.75" x14ac:dyDescent="0.25">
      <c r="A727" s="158" t="s">
        <v>211</v>
      </c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  <c r="AE727" s="159"/>
      <c r="AF727" s="159"/>
      <c r="AG727" s="159"/>
      <c r="AH727" s="159"/>
      <c r="AI727" s="159"/>
      <c r="AJ727" s="159"/>
      <c r="AK727" s="160"/>
    </row>
    <row r="728" spans="1:37" s="24" customFormat="1" ht="15.75" outlineLevel="1" x14ac:dyDescent="0.25">
      <c r="A728" s="108" t="s">
        <v>204</v>
      </c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109"/>
    </row>
    <row r="729" spans="1:37" s="24" customFormat="1" ht="15.75" outlineLevel="1" x14ac:dyDescent="0.25">
      <c r="A729" s="108" t="s">
        <v>205</v>
      </c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109"/>
    </row>
    <row r="730" spans="1:37" s="24" customFormat="1" ht="15.75" customHeight="1" outlineLevel="1" x14ac:dyDescent="0.25">
      <c r="A730" s="113" t="s">
        <v>206</v>
      </c>
      <c r="B730" s="54" t="s">
        <v>111</v>
      </c>
      <c r="C730" s="49" t="s">
        <v>0</v>
      </c>
      <c r="D730" s="18">
        <f t="shared" ref="D730:D744" si="760">SUM(E730:O730)</f>
        <v>17597847.299999997</v>
      </c>
      <c r="E730" s="23">
        <f>SUM(E732:E734)</f>
        <v>0</v>
      </c>
      <c r="F730" s="23">
        <f>SUM(F732:F734)</f>
        <v>0</v>
      </c>
      <c r="G730" s="23">
        <f>SUM(G732:G734)</f>
        <v>0</v>
      </c>
      <c r="H730" s="23">
        <f>SUM(H732:H734)</f>
        <v>0</v>
      </c>
      <c r="I730" s="23">
        <f>SUM(I732:I734)</f>
        <v>0</v>
      </c>
      <c r="J730" s="23">
        <f>SUM(J732:J734)</f>
        <v>1564448.1</v>
      </c>
      <c r="K730" s="23">
        <f>SUM(K732:K734)</f>
        <v>2105296.9</v>
      </c>
      <c r="L730" s="23">
        <f>SUM(L732:L734)</f>
        <v>3401954.1</v>
      </c>
      <c r="M730" s="23">
        <f>SUM(M732:M734)</f>
        <v>3401954.1</v>
      </c>
      <c r="N730" s="23">
        <f>SUM(N732:N734)</f>
        <v>3401954.1</v>
      </c>
      <c r="O730" s="23">
        <f>SUM(O732:O734)</f>
        <v>3722240</v>
      </c>
      <c r="P730" s="18" t="e">
        <f t="shared" ref="P730:P744" si="761">SUM(Q730:AA730)</f>
        <v>#REF!</v>
      </c>
      <c r="Q730" s="23">
        <f t="shared" ref="Q730" si="762">AC730-E730</f>
        <v>0</v>
      </c>
      <c r="R730" s="23">
        <f t="shared" ref="R730" si="763">AD730-F730</f>
        <v>0</v>
      </c>
      <c r="S730" s="23">
        <f t="shared" ref="S730" si="764">AE730-G730</f>
        <v>0</v>
      </c>
      <c r="T730" s="23">
        <f t="shared" ref="T730" si="765">AF730-H730</f>
        <v>0</v>
      </c>
      <c r="U730" s="23">
        <f t="shared" ref="U730" si="766">AG730-I730</f>
        <v>0</v>
      </c>
      <c r="V730" s="23">
        <f t="shared" ref="V730" si="767">AH730-J730</f>
        <v>0</v>
      </c>
      <c r="W730" s="23">
        <f t="shared" ref="W730:W744" si="768">AI730-K730</f>
        <v>207236.5</v>
      </c>
      <c r="X730" s="23">
        <f t="shared" ref="X730:X744" si="769">AJ730-L730</f>
        <v>375588</v>
      </c>
      <c r="Y730" s="23">
        <f t="shared" ref="Y730:Y744" si="770">AK730-M730</f>
        <v>725395.29999999981</v>
      </c>
      <c r="Z730" s="23" t="e">
        <f>#REF!-N730</f>
        <v>#REF!</v>
      </c>
      <c r="AA730" s="23" t="e">
        <f>#REF!-O730</f>
        <v>#REF!</v>
      </c>
      <c r="AB730" s="18">
        <f>SUM(AC730:AK730)</f>
        <v>11781873</v>
      </c>
      <c r="AC730" s="23">
        <f>SUM(AC732:AC734)</f>
        <v>0</v>
      </c>
      <c r="AD730" s="23">
        <f>SUM(AD732:AD734)</f>
        <v>0</v>
      </c>
      <c r="AE730" s="23">
        <f>SUM(AE732:AE734)</f>
        <v>0</v>
      </c>
      <c r="AF730" s="23">
        <f>SUM(AF732:AF734)</f>
        <v>0</v>
      </c>
      <c r="AG730" s="23">
        <f>SUM(AG732:AG734)</f>
        <v>0</v>
      </c>
      <c r="AH730" s="23">
        <f>SUM(AH732:AH734)</f>
        <v>1564448.1</v>
      </c>
      <c r="AI730" s="23">
        <f>SUM(AI732:AI734)</f>
        <v>2312533.4</v>
      </c>
      <c r="AJ730" s="23">
        <f>SUM(AJ732:AJ734)</f>
        <v>3777542.1</v>
      </c>
      <c r="AK730" s="141">
        <f>SUM(AK732:AK734)</f>
        <v>4127349.4</v>
      </c>
    </row>
    <row r="731" spans="1:37" s="24" customFormat="1" ht="15.75" outlineLevel="1" x14ac:dyDescent="0.25">
      <c r="A731" s="113"/>
      <c r="B731" s="54"/>
      <c r="C731" s="49" t="s">
        <v>1</v>
      </c>
      <c r="D731" s="18">
        <f t="shared" si="760"/>
        <v>0</v>
      </c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18" t="e">
        <f t="shared" si="761"/>
        <v>#REF!</v>
      </c>
      <c r="Q731" s="23"/>
      <c r="R731" s="23"/>
      <c r="S731" s="23"/>
      <c r="T731" s="23"/>
      <c r="U731" s="23"/>
      <c r="V731" s="23"/>
      <c r="W731" s="23">
        <f t="shared" si="768"/>
        <v>0</v>
      </c>
      <c r="X731" s="23">
        <f t="shared" si="769"/>
        <v>0</v>
      </c>
      <c r="Y731" s="23">
        <f t="shared" si="770"/>
        <v>0</v>
      </c>
      <c r="Z731" s="23" t="e">
        <f>#REF!-N731</f>
        <v>#REF!</v>
      </c>
      <c r="AA731" s="23" t="e">
        <f>#REF!-O731</f>
        <v>#REF!</v>
      </c>
      <c r="AB731" s="18">
        <f>SUM(AC731:AK731)</f>
        <v>0</v>
      </c>
      <c r="AC731" s="23"/>
      <c r="AD731" s="23"/>
      <c r="AE731" s="23"/>
      <c r="AF731" s="23"/>
      <c r="AG731" s="23"/>
      <c r="AH731" s="23"/>
      <c r="AI731" s="23"/>
      <c r="AJ731" s="23"/>
      <c r="AK731" s="141"/>
    </row>
    <row r="732" spans="1:37" s="24" customFormat="1" ht="15.75" outlineLevel="1" x14ac:dyDescent="0.25">
      <c r="A732" s="113"/>
      <c r="B732" s="54"/>
      <c r="C732" s="49" t="s">
        <v>2</v>
      </c>
      <c r="D732" s="18">
        <f t="shared" si="760"/>
        <v>1213205</v>
      </c>
      <c r="E732" s="23">
        <v>0</v>
      </c>
      <c r="F732" s="23">
        <v>0</v>
      </c>
      <c r="G732" s="36">
        <v>0</v>
      </c>
      <c r="H732" s="36">
        <v>0</v>
      </c>
      <c r="I732" s="23">
        <v>0</v>
      </c>
      <c r="J732" s="23">
        <v>1213205</v>
      </c>
      <c r="K732" s="23">
        <v>0</v>
      </c>
      <c r="L732" s="36">
        <v>0</v>
      </c>
      <c r="M732" s="23">
        <v>0</v>
      </c>
      <c r="N732" s="23">
        <v>0</v>
      </c>
      <c r="O732" s="23">
        <v>0</v>
      </c>
      <c r="P732" s="18" t="e">
        <f t="shared" si="761"/>
        <v>#REF!</v>
      </c>
      <c r="Q732" s="23">
        <f t="shared" ref="Q732:Q735" si="771">AC732-E732</f>
        <v>0</v>
      </c>
      <c r="R732" s="23">
        <f t="shared" ref="R732:R735" si="772">AD732-F732</f>
        <v>0</v>
      </c>
      <c r="S732" s="23">
        <f t="shared" ref="S732:S735" si="773">AE732-G732</f>
        <v>0</v>
      </c>
      <c r="T732" s="23">
        <f t="shared" ref="T732:T735" si="774">AF732-H732</f>
        <v>0</v>
      </c>
      <c r="U732" s="23">
        <f t="shared" ref="U732:U735" si="775">AG732-I732</f>
        <v>0</v>
      </c>
      <c r="V732" s="23">
        <f t="shared" ref="V732:V735" si="776">AH732-J732</f>
        <v>0</v>
      </c>
      <c r="W732" s="23">
        <f t="shared" si="768"/>
        <v>0</v>
      </c>
      <c r="X732" s="23">
        <f t="shared" si="769"/>
        <v>0</v>
      </c>
      <c r="Y732" s="23">
        <f t="shared" si="770"/>
        <v>0</v>
      </c>
      <c r="Z732" s="23" t="e">
        <f>#REF!-N732</f>
        <v>#REF!</v>
      </c>
      <c r="AA732" s="23" t="e">
        <f>#REF!-O732</f>
        <v>#REF!</v>
      </c>
      <c r="AB732" s="18">
        <f>SUM(AC732:AK732)</f>
        <v>1213205</v>
      </c>
      <c r="AC732" s="23">
        <v>0</v>
      </c>
      <c r="AD732" s="23">
        <v>0</v>
      </c>
      <c r="AE732" s="36">
        <v>0</v>
      </c>
      <c r="AF732" s="36">
        <v>0</v>
      </c>
      <c r="AG732" s="23">
        <v>0</v>
      </c>
      <c r="AH732" s="23">
        <v>1213205</v>
      </c>
      <c r="AI732" s="23">
        <v>0</v>
      </c>
      <c r="AJ732" s="36">
        <v>0</v>
      </c>
      <c r="AK732" s="141">
        <v>0</v>
      </c>
    </row>
    <row r="733" spans="1:37" s="24" customFormat="1" ht="15.75" outlineLevel="1" x14ac:dyDescent="0.25">
      <c r="A733" s="113"/>
      <c r="B733" s="54"/>
      <c r="C733" s="49" t="s">
        <v>3</v>
      </c>
      <c r="D733" s="18">
        <f t="shared" si="760"/>
        <v>16384642.299999999</v>
      </c>
      <c r="E733" s="23">
        <v>0</v>
      </c>
      <c r="F733" s="23">
        <v>0</v>
      </c>
      <c r="G733" s="23">
        <v>0</v>
      </c>
      <c r="H733" s="23">
        <v>0</v>
      </c>
      <c r="I733" s="23">
        <v>0</v>
      </c>
      <c r="J733" s="23">
        <v>351243.1</v>
      </c>
      <c r="K733" s="23">
        <v>2105296.9</v>
      </c>
      <c r="L733" s="23">
        <v>3401954.1</v>
      </c>
      <c r="M733" s="23">
        <v>3401954.1</v>
      </c>
      <c r="N733" s="23">
        <v>3401954.1</v>
      </c>
      <c r="O733" s="23">
        <v>3722240</v>
      </c>
      <c r="P733" s="18" t="e">
        <f t="shared" si="761"/>
        <v>#REF!</v>
      </c>
      <c r="Q733" s="23">
        <f t="shared" si="771"/>
        <v>0</v>
      </c>
      <c r="R733" s="23">
        <f t="shared" si="772"/>
        <v>0</v>
      </c>
      <c r="S733" s="23">
        <f t="shared" si="773"/>
        <v>0</v>
      </c>
      <c r="T733" s="23">
        <f t="shared" si="774"/>
        <v>0</v>
      </c>
      <c r="U733" s="23">
        <f t="shared" si="775"/>
        <v>0</v>
      </c>
      <c r="V733" s="23">
        <f t="shared" si="776"/>
        <v>0</v>
      </c>
      <c r="W733" s="23">
        <f t="shared" si="768"/>
        <v>207236.5</v>
      </c>
      <c r="X733" s="23">
        <f t="shared" si="769"/>
        <v>375588</v>
      </c>
      <c r="Y733" s="23">
        <f t="shared" si="770"/>
        <v>725395.29999999981</v>
      </c>
      <c r="Z733" s="23" t="e">
        <f>#REF!-N733</f>
        <v>#REF!</v>
      </c>
      <c r="AA733" s="23" t="e">
        <f>#REF!-O733</f>
        <v>#REF!</v>
      </c>
      <c r="AB733" s="18">
        <f>SUM(AC733:AK733)</f>
        <v>10568668</v>
      </c>
      <c r="AC733" s="23">
        <v>0</v>
      </c>
      <c r="AD733" s="23">
        <v>0</v>
      </c>
      <c r="AE733" s="23">
        <v>0</v>
      </c>
      <c r="AF733" s="23">
        <v>0</v>
      </c>
      <c r="AG733" s="23">
        <v>0</v>
      </c>
      <c r="AH733" s="23">
        <v>351243.1</v>
      </c>
      <c r="AI733" s="23">
        <v>2312533.4</v>
      </c>
      <c r="AJ733" s="23">
        <v>3777542.1</v>
      </c>
      <c r="AK733" s="141">
        <v>4127349.4</v>
      </c>
    </row>
    <row r="734" spans="1:37" s="24" customFormat="1" ht="15.75" outlineLevel="1" x14ac:dyDescent="0.25">
      <c r="A734" s="113"/>
      <c r="B734" s="54"/>
      <c r="C734" s="49" t="s">
        <v>4</v>
      </c>
      <c r="D734" s="18">
        <f t="shared" si="760"/>
        <v>0</v>
      </c>
      <c r="E734" s="23">
        <v>0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0</v>
      </c>
      <c r="L734" s="23">
        <v>0</v>
      </c>
      <c r="M734" s="23">
        <v>0</v>
      </c>
      <c r="N734" s="23">
        <v>0</v>
      </c>
      <c r="O734" s="23">
        <v>0</v>
      </c>
      <c r="P734" s="18" t="e">
        <f t="shared" si="761"/>
        <v>#REF!</v>
      </c>
      <c r="Q734" s="23">
        <f t="shared" si="771"/>
        <v>0</v>
      </c>
      <c r="R734" s="23">
        <f t="shared" si="772"/>
        <v>0</v>
      </c>
      <c r="S734" s="23">
        <f t="shared" si="773"/>
        <v>0</v>
      </c>
      <c r="T734" s="23">
        <f t="shared" si="774"/>
        <v>0</v>
      </c>
      <c r="U734" s="23">
        <f t="shared" si="775"/>
        <v>0</v>
      </c>
      <c r="V734" s="23">
        <f t="shared" si="776"/>
        <v>0</v>
      </c>
      <c r="W734" s="23">
        <f t="shared" si="768"/>
        <v>0</v>
      </c>
      <c r="X734" s="23">
        <f t="shared" si="769"/>
        <v>0</v>
      </c>
      <c r="Y734" s="23">
        <f t="shared" si="770"/>
        <v>0</v>
      </c>
      <c r="Z734" s="23" t="e">
        <f>#REF!-N734</f>
        <v>#REF!</v>
      </c>
      <c r="AA734" s="23" t="e">
        <f>#REF!-O734</f>
        <v>#REF!</v>
      </c>
      <c r="AB734" s="18">
        <f>SUM(AC734:AK734)</f>
        <v>0</v>
      </c>
      <c r="AC734" s="23">
        <v>0</v>
      </c>
      <c r="AD734" s="23">
        <v>0</v>
      </c>
      <c r="AE734" s="23">
        <v>0</v>
      </c>
      <c r="AF734" s="23">
        <v>0</v>
      </c>
      <c r="AG734" s="23">
        <v>0</v>
      </c>
      <c r="AH734" s="23">
        <v>0</v>
      </c>
      <c r="AI734" s="23">
        <v>0</v>
      </c>
      <c r="AJ734" s="23">
        <v>0</v>
      </c>
      <c r="AK734" s="141">
        <v>0</v>
      </c>
    </row>
    <row r="735" spans="1:37" s="24" customFormat="1" ht="15.75" customHeight="1" outlineLevel="1" x14ac:dyDescent="0.25">
      <c r="A735" s="113" t="s">
        <v>209</v>
      </c>
      <c r="B735" s="54" t="s">
        <v>94</v>
      </c>
      <c r="C735" s="49" t="s">
        <v>0</v>
      </c>
      <c r="D735" s="18">
        <f t="shared" si="760"/>
        <v>4609440.5999999996</v>
      </c>
      <c r="E735" s="23">
        <f>SUM(E737:E739)</f>
        <v>0</v>
      </c>
      <c r="F735" s="23">
        <f>SUM(F737:F739)</f>
        <v>0</v>
      </c>
      <c r="G735" s="23">
        <f>SUM(G737:G739)</f>
        <v>0</v>
      </c>
      <c r="H735" s="23">
        <f>SUM(H737:H739)</f>
        <v>0</v>
      </c>
      <c r="I735" s="23">
        <f>SUM(I737:I739)</f>
        <v>0</v>
      </c>
      <c r="J735" s="23">
        <f>SUM(J737:J739)</f>
        <v>870109</v>
      </c>
      <c r="K735" s="23">
        <f>SUM(K737:K739)</f>
        <v>783396.9</v>
      </c>
      <c r="L735" s="23">
        <f>SUM(L737:L739)</f>
        <v>783360.2</v>
      </c>
      <c r="M735" s="23">
        <f>SUM(M737:M739)</f>
        <v>733122.5</v>
      </c>
      <c r="N735" s="23">
        <f>SUM(N737:N739)</f>
        <v>719984.8</v>
      </c>
      <c r="O735" s="23">
        <f>SUM(O737:O739)</f>
        <v>719467.2</v>
      </c>
      <c r="P735" s="18" t="e">
        <f t="shared" si="761"/>
        <v>#REF!</v>
      </c>
      <c r="Q735" s="23">
        <f t="shared" si="771"/>
        <v>0</v>
      </c>
      <c r="R735" s="23">
        <f t="shared" si="772"/>
        <v>0</v>
      </c>
      <c r="S735" s="23">
        <f t="shared" si="773"/>
        <v>0</v>
      </c>
      <c r="T735" s="23">
        <f t="shared" si="774"/>
        <v>0</v>
      </c>
      <c r="U735" s="23">
        <f t="shared" si="775"/>
        <v>0</v>
      </c>
      <c r="V735" s="23">
        <f t="shared" si="776"/>
        <v>0</v>
      </c>
      <c r="W735" s="23">
        <f t="shared" si="768"/>
        <v>0</v>
      </c>
      <c r="X735" s="23">
        <f t="shared" si="769"/>
        <v>0</v>
      </c>
      <c r="Y735" s="23">
        <f t="shared" si="770"/>
        <v>0</v>
      </c>
      <c r="Z735" s="23" t="e">
        <f>#REF!-N735</f>
        <v>#REF!</v>
      </c>
      <c r="AA735" s="23" t="e">
        <f>#REF!-O735</f>
        <v>#REF!</v>
      </c>
      <c r="AB735" s="18">
        <f>SUM(AC735:AK735)</f>
        <v>3169988.5999999996</v>
      </c>
      <c r="AC735" s="23">
        <f>SUM(AC737:AC739)</f>
        <v>0</v>
      </c>
      <c r="AD735" s="23">
        <f>SUM(AD737:AD739)</f>
        <v>0</v>
      </c>
      <c r="AE735" s="23">
        <f>SUM(AE737:AE739)</f>
        <v>0</v>
      </c>
      <c r="AF735" s="23">
        <f>SUM(AF737:AF739)</f>
        <v>0</v>
      </c>
      <c r="AG735" s="23">
        <f>SUM(AG737:AG739)</f>
        <v>0</v>
      </c>
      <c r="AH735" s="23">
        <f>SUM(AH737:AH739)</f>
        <v>870109</v>
      </c>
      <c r="AI735" s="23">
        <f>SUM(AI737:AI739)</f>
        <v>783396.9</v>
      </c>
      <c r="AJ735" s="23">
        <f>SUM(AJ737:AJ739)</f>
        <v>783360.2</v>
      </c>
      <c r="AK735" s="141">
        <f>SUM(AK737:AK739)</f>
        <v>733122.5</v>
      </c>
    </row>
    <row r="736" spans="1:37" s="24" customFormat="1" ht="15.75" outlineLevel="1" x14ac:dyDescent="0.25">
      <c r="A736" s="113"/>
      <c r="B736" s="54"/>
      <c r="C736" s="49" t="s">
        <v>1</v>
      </c>
      <c r="D736" s="18">
        <f t="shared" si="760"/>
        <v>0</v>
      </c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18" t="e">
        <f t="shared" si="761"/>
        <v>#REF!</v>
      </c>
      <c r="Q736" s="23"/>
      <c r="R736" s="23"/>
      <c r="S736" s="23"/>
      <c r="T736" s="23"/>
      <c r="U736" s="23"/>
      <c r="V736" s="23"/>
      <c r="W736" s="23">
        <f t="shared" si="768"/>
        <v>0</v>
      </c>
      <c r="X736" s="23">
        <f t="shared" si="769"/>
        <v>0</v>
      </c>
      <c r="Y736" s="23">
        <f t="shared" si="770"/>
        <v>0</v>
      </c>
      <c r="Z736" s="23" t="e">
        <f>#REF!-N736</f>
        <v>#REF!</v>
      </c>
      <c r="AA736" s="23" t="e">
        <f>#REF!-O736</f>
        <v>#REF!</v>
      </c>
      <c r="AB736" s="18">
        <f>SUM(AC736:AK736)</f>
        <v>0</v>
      </c>
      <c r="AC736" s="23"/>
      <c r="AD736" s="23"/>
      <c r="AE736" s="23"/>
      <c r="AF736" s="23"/>
      <c r="AG736" s="23"/>
      <c r="AH736" s="23"/>
      <c r="AI736" s="23"/>
      <c r="AJ736" s="23"/>
      <c r="AK736" s="141"/>
    </row>
    <row r="737" spans="1:47" s="24" customFormat="1" ht="15.75" outlineLevel="1" x14ac:dyDescent="0.25">
      <c r="A737" s="113"/>
      <c r="B737" s="54"/>
      <c r="C737" s="49" t="s">
        <v>2</v>
      </c>
      <c r="D737" s="18">
        <f t="shared" si="760"/>
        <v>3408000</v>
      </c>
      <c r="E737" s="23">
        <v>0</v>
      </c>
      <c r="F737" s="23">
        <v>0</v>
      </c>
      <c r="G737" s="36">
        <v>0</v>
      </c>
      <c r="H737" s="36">
        <v>0</v>
      </c>
      <c r="I737" s="23">
        <v>0</v>
      </c>
      <c r="J737" s="23">
        <v>568000</v>
      </c>
      <c r="K737" s="23">
        <v>568000</v>
      </c>
      <c r="L737" s="36">
        <v>568000</v>
      </c>
      <c r="M737" s="36">
        <v>568000</v>
      </c>
      <c r="N737" s="36">
        <v>568000</v>
      </c>
      <c r="O737" s="36">
        <v>568000</v>
      </c>
      <c r="P737" s="18" t="e">
        <f t="shared" si="761"/>
        <v>#REF!</v>
      </c>
      <c r="Q737" s="23">
        <f t="shared" ref="Q737:Q739" si="777">AC737-E737</f>
        <v>0</v>
      </c>
      <c r="R737" s="23">
        <f t="shared" ref="R737:R739" si="778">AD737-F737</f>
        <v>0</v>
      </c>
      <c r="S737" s="23">
        <f t="shared" ref="S737:S739" si="779">AE737-G737</f>
        <v>0</v>
      </c>
      <c r="T737" s="23">
        <f t="shared" ref="T737:T739" si="780">AF737-H737</f>
        <v>0</v>
      </c>
      <c r="U737" s="23">
        <f t="shared" ref="U737:U739" si="781">AG737-I737</f>
        <v>0</v>
      </c>
      <c r="V737" s="23">
        <f t="shared" ref="V737:V739" si="782">AH737-J737</f>
        <v>0</v>
      </c>
      <c r="W737" s="23">
        <f t="shared" si="768"/>
        <v>0</v>
      </c>
      <c r="X737" s="23">
        <f t="shared" si="769"/>
        <v>0</v>
      </c>
      <c r="Y737" s="23">
        <f t="shared" si="770"/>
        <v>0</v>
      </c>
      <c r="Z737" s="23" t="e">
        <f>#REF!-N737</f>
        <v>#REF!</v>
      </c>
      <c r="AA737" s="23" t="e">
        <f>#REF!-O737</f>
        <v>#REF!</v>
      </c>
      <c r="AB737" s="18">
        <f>SUM(AC737:AK737)</f>
        <v>2272000</v>
      </c>
      <c r="AC737" s="23">
        <v>0</v>
      </c>
      <c r="AD737" s="23">
        <v>0</v>
      </c>
      <c r="AE737" s="36">
        <v>0</v>
      </c>
      <c r="AF737" s="36">
        <v>0</v>
      </c>
      <c r="AG737" s="23">
        <v>0</v>
      </c>
      <c r="AH737" s="23">
        <v>568000</v>
      </c>
      <c r="AI737" s="23">
        <v>568000</v>
      </c>
      <c r="AJ737" s="36">
        <v>568000</v>
      </c>
      <c r="AK737" s="148">
        <v>568000</v>
      </c>
    </row>
    <row r="738" spans="1:47" s="24" customFormat="1" ht="15.75" outlineLevel="1" x14ac:dyDescent="0.25">
      <c r="A738" s="113"/>
      <c r="B738" s="54"/>
      <c r="C738" s="49" t="s">
        <v>3</v>
      </c>
      <c r="D738" s="18">
        <f t="shared" si="760"/>
        <v>852000</v>
      </c>
      <c r="E738" s="23">
        <v>0</v>
      </c>
      <c r="F738" s="23">
        <v>0</v>
      </c>
      <c r="G738" s="23">
        <v>0</v>
      </c>
      <c r="H738" s="23">
        <v>0</v>
      </c>
      <c r="I738" s="23">
        <v>0</v>
      </c>
      <c r="J738" s="23">
        <v>142000</v>
      </c>
      <c r="K738" s="23">
        <v>142000</v>
      </c>
      <c r="L738" s="23">
        <v>142000</v>
      </c>
      <c r="M738" s="23">
        <v>142000</v>
      </c>
      <c r="N738" s="23">
        <v>142000</v>
      </c>
      <c r="O738" s="23">
        <v>142000</v>
      </c>
      <c r="P738" s="18" t="e">
        <f t="shared" si="761"/>
        <v>#REF!</v>
      </c>
      <c r="Q738" s="23">
        <f t="shared" si="777"/>
        <v>0</v>
      </c>
      <c r="R738" s="23">
        <f t="shared" si="778"/>
        <v>0</v>
      </c>
      <c r="S738" s="23">
        <f t="shared" si="779"/>
        <v>0</v>
      </c>
      <c r="T738" s="23">
        <f t="shared" si="780"/>
        <v>0</v>
      </c>
      <c r="U738" s="23">
        <f t="shared" si="781"/>
        <v>0</v>
      </c>
      <c r="V738" s="23">
        <f t="shared" si="782"/>
        <v>0</v>
      </c>
      <c r="W738" s="23">
        <f t="shared" si="768"/>
        <v>0</v>
      </c>
      <c r="X738" s="23">
        <f t="shared" si="769"/>
        <v>0</v>
      </c>
      <c r="Y738" s="23">
        <f t="shared" si="770"/>
        <v>0</v>
      </c>
      <c r="Z738" s="23" t="e">
        <f>#REF!-N738</f>
        <v>#REF!</v>
      </c>
      <c r="AA738" s="23" t="e">
        <f>#REF!-O738</f>
        <v>#REF!</v>
      </c>
      <c r="AB738" s="18">
        <f>SUM(AC738:AK738)</f>
        <v>568000</v>
      </c>
      <c r="AC738" s="23">
        <v>0</v>
      </c>
      <c r="AD738" s="23">
        <v>0</v>
      </c>
      <c r="AE738" s="23">
        <v>0</v>
      </c>
      <c r="AF738" s="23">
        <v>0</v>
      </c>
      <c r="AG738" s="23">
        <v>0</v>
      </c>
      <c r="AH738" s="23">
        <v>142000</v>
      </c>
      <c r="AI738" s="23">
        <v>142000</v>
      </c>
      <c r="AJ738" s="23">
        <v>142000</v>
      </c>
      <c r="AK738" s="141">
        <v>142000</v>
      </c>
    </row>
    <row r="739" spans="1:47" s="24" customFormat="1" ht="15.75" outlineLevel="1" x14ac:dyDescent="0.25">
      <c r="A739" s="113"/>
      <c r="B739" s="54"/>
      <c r="C739" s="49" t="s">
        <v>4</v>
      </c>
      <c r="D739" s="18">
        <f t="shared" si="760"/>
        <v>349440.6</v>
      </c>
      <c r="E739" s="23">
        <v>0</v>
      </c>
      <c r="F739" s="23">
        <v>0</v>
      </c>
      <c r="G739" s="23">
        <v>0</v>
      </c>
      <c r="H739" s="23">
        <v>0</v>
      </c>
      <c r="I739" s="23">
        <v>0</v>
      </c>
      <c r="J739" s="23">
        <v>160109</v>
      </c>
      <c r="K739" s="23">
        <v>73396.899999999994</v>
      </c>
      <c r="L739" s="23">
        <v>73360.2</v>
      </c>
      <c r="M739" s="23">
        <v>23122.5</v>
      </c>
      <c r="N739" s="23">
        <v>9984.7999999999993</v>
      </c>
      <c r="O739" s="23">
        <v>9467.2000000000007</v>
      </c>
      <c r="P739" s="18" t="e">
        <f t="shared" si="761"/>
        <v>#REF!</v>
      </c>
      <c r="Q739" s="23">
        <f t="shared" si="777"/>
        <v>0</v>
      </c>
      <c r="R739" s="23">
        <f t="shared" si="778"/>
        <v>0</v>
      </c>
      <c r="S739" s="23">
        <f t="shared" si="779"/>
        <v>0</v>
      </c>
      <c r="T739" s="23">
        <f t="shared" si="780"/>
        <v>0</v>
      </c>
      <c r="U739" s="23">
        <f t="shared" si="781"/>
        <v>0</v>
      </c>
      <c r="V739" s="23">
        <f t="shared" si="782"/>
        <v>0</v>
      </c>
      <c r="W739" s="23">
        <f t="shared" si="768"/>
        <v>0</v>
      </c>
      <c r="X739" s="23">
        <f t="shared" si="769"/>
        <v>0</v>
      </c>
      <c r="Y739" s="23">
        <f t="shared" si="770"/>
        <v>0</v>
      </c>
      <c r="Z739" s="23" t="e">
        <f>#REF!-N739</f>
        <v>#REF!</v>
      </c>
      <c r="AA739" s="23" t="e">
        <f>#REF!-O739</f>
        <v>#REF!</v>
      </c>
      <c r="AB739" s="18">
        <f>SUM(AC739:AK739)</f>
        <v>329988.59999999998</v>
      </c>
      <c r="AC739" s="23">
        <v>0</v>
      </c>
      <c r="AD739" s="23">
        <v>0</v>
      </c>
      <c r="AE739" s="23">
        <v>0</v>
      </c>
      <c r="AF739" s="23">
        <v>0</v>
      </c>
      <c r="AG739" s="23">
        <v>0</v>
      </c>
      <c r="AH739" s="23">
        <v>160109</v>
      </c>
      <c r="AI739" s="23">
        <v>73396.899999999994</v>
      </c>
      <c r="AJ739" s="23">
        <v>73360.2</v>
      </c>
      <c r="AK739" s="141">
        <v>23122.5</v>
      </c>
    </row>
    <row r="740" spans="1:47" s="21" customFormat="1" ht="15.75" x14ac:dyDescent="0.25">
      <c r="A740" s="116" t="s">
        <v>207</v>
      </c>
      <c r="B740" s="52"/>
      <c r="C740" s="19" t="s">
        <v>0</v>
      </c>
      <c r="D740" s="18">
        <f t="shared" si="760"/>
        <v>22207287.899999999</v>
      </c>
      <c r="E740" s="20">
        <f>SUM(E742:E744)</f>
        <v>0</v>
      </c>
      <c r="F740" s="20">
        <f>SUM(F742:F744)</f>
        <v>0</v>
      </c>
      <c r="G740" s="20">
        <f>SUM(G742:G744)</f>
        <v>0</v>
      </c>
      <c r="H740" s="20">
        <f>SUM(H742:H744)</f>
        <v>0</v>
      </c>
      <c r="I740" s="20">
        <f>SUM(I742:I744)</f>
        <v>0</v>
      </c>
      <c r="J740" s="20">
        <f>SUM(J742:J744)</f>
        <v>2434557.1</v>
      </c>
      <c r="K740" s="20">
        <f>SUM(K742:K744)</f>
        <v>2888693.8</v>
      </c>
      <c r="L740" s="20">
        <f>SUM(L742:L744)</f>
        <v>4185314.3000000003</v>
      </c>
      <c r="M740" s="20">
        <f>SUM(M742:M744)</f>
        <v>4135076.6</v>
      </c>
      <c r="N740" s="20">
        <f>SUM(N742:N744)</f>
        <v>4121938.9</v>
      </c>
      <c r="O740" s="20">
        <f>SUM(O742:O744)</f>
        <v>4441707.2</v>
      </c>
      <c r="P740" s="18" t="e">
        <f t="shared" si="761"/>
        <v>#REF!</v>
      </c>
      <c r="Q740" s="18">
        <f t="shared" ref="Q740" si="783">AC740-E740</f>
        <v>0</v>
      </c>
      <c r="R740" s="18">
        <f t="shared" ref="R740" si="784">AD740-F740</f>
        <v>0</v>
      </c>
      <c r="S740" s="18">
        <f t="shared" ref="S740" si="785">AE740-G740</f>
        <v>0</v>
      </c>
      <c r="T740" s="18">
        <f t="shared" ref="T740" si="786">AF740-H740</f>
        <v>0</v>
      </c>
      <c r="U740" s="18">
        <f t="shared" ref="U740" si="787">AG740-I740</f>
        <v>0</v>
      </c>
      <c r="V740" s="18">
        <f t="shared" ref="V740" si="788">AH740-J740</f>
        <v>0</v>
      </c>
      <c r="W740" s="18">
        <f t="shared" si="768"/>
        <v>207236.5</v>
      </c>
      <c r="X740" s="18">
        <f t="shared" si="769"/>
        <v>375587.99999999953</v>
      </c>
      <c r="Y740" s="18">
        <f t="shared" si="770"/>
        <v>725395.30000000028</v>
      </c>
      <c r="Z740" s="18" t="e">
        <f>#REF!-N740</f>
        <v>#REF!</v>
      </c>
      <c r="AA740" s="18" t="e">
        <f>#REF!-O740</f>
        <v>#REF!</v>
      </c>
      <c r="AB740" s="18">
        <f>SUM(AC740:AK740)</f>
        <v>14951861.6</v>
      </c>
      <c r="AC740" s="20">
        <f>SUM(AC742:AC744)</f>
        <v>0</v>
      </c>
      <c r="AD740" s="20">
        <f>SUM(AD742:AD744)</f>
        <v>0</v>
      </c>
      <c r="AE740" s="20">
        <f>SUM(AE742:AE744)</f>
        <v>0</v>
      </c>
      <c r="AF740" s="20">
        <f>SUM(AF742:AF744)</f>
        <v>0</v>
      </c>
      <c r="AG740" s="20">
        <f>SUM(AG742:AG744)</f>
        <v>0</v>
      </c>
      <c r="AH740" s="20">
        <f>SUM(AH742:AH744)</f>
        <v>2434557.1</v>
      </c>
      <c r="AI740" s="20">
        <f>SUM(AI742:AI744)</f>
        <v>3095930.3</v>
      </c>
      <c r="AJ740" s="20">
        <f>SUM(AJ742:AJ744)</f>
        <v>4560902.3</v>
      </c>
      <c r="AK740" s="147">
        <f>SUM(AK742:AK744)</f>
        <v>4860471.9000000004</v>
      </c>
    </row>
    <row r="741" spans="1:47" s="21" customFormat="1" ht="15.75" x14ac:dyDescent="0.25">
      <c r="A741" s="116"/>
      <c r="B741" s="52"/>
      <c r="C741" s="19" t="s">
        <v>1</v>
      </c>
      <c r="D741" s="18">
        <f t="shared" si="760"/>
        <v>0</v>
      </c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18" t="e">
        <f t="shared" si="761"/>
        <v>#REF!</v>
      </c>
      <c r="Q741" s="18"/>
      <c r="R741" s="18"/>
      <c r="S741" s="18"/>
      <c r="T741" s="18"/>
      <c r="U741" s="18"/>
      <c r="V741" s="18"/>
      <c r="W741" s="18">
        <f t="shared" si="768"/>
        <v>0</v>
      </c>
      <c r="X741" s="18">
        <f t="shared" si="769"/>
        <v>0</v>
      </c>
      <c r="Y741" s="18">
        <f t="shared" si="770"/>
        <v>0</v>
      </c>
      <c r="Z741" s="18" t="e">
        <f>#REF!-N741</f>
        <v>#REF!</v>
      </c>
      <c r="AA741" s="18" t="e">
        <f>#REF!-O741</f>
        <v>#REF!</v>
      </c>
      <c r="AB741" s="18">
        <f>SUM(AC741:AK741)</f>
        <v>0</v>
      </c>
      <c r="AC741" s="20">
        <v>0</v>
      </c>
      <c r="AD741" s="20">
        <v>0</v>
      </c>
      <c r="AE741" s="20">
        <v>0</v>
      </c>
      <c r="AF741" s="20">
        <v>0</v>
      </c>
      <c r="AG741" s="20">
        <v>0</v>
      </c>
      <c r="AH741" s="20">
        <v>0</v>
      </c>
      <c r="AI741" s="20">
        <v>0</v>
      </c>
      <c r="AJ741" s="20">
        <v>0</v>
      </c>
      <c r="AK741" s="147">
        <v>0</v>
      </c>
    </row>
    <row r="742" spans="1:47" s="21" customFormat="1" ht="15.75" x14ac:dyDescent="0.25">
      <c r="A742" s="116"/>
      <c r="B742" s="52"/>
      <c r="C742" s="19" t="s">
        <v>2</v>
      </c>
      <c r="D742" s="18">
        <f t="shared" si="760"/>
        <v>4621205</v>
      </c>
      <c r="E742" s="20">
        <f>E732+E737</f>
        <v>0</v>
      </c>
      <c r="F742" s="20">
        <f>F732+F737</f>
        <v>0</v>
      </c>
      <c r="G742" s="20">
        <f>G732+G737</f>
        <v>0</v>
      </c>
      <c r="H742" s="20">
        <f>H732+H737</f>
        <v>0</v>
      </c>
      <c r="I742" s="20">
        <f>I732+I737</f>
        <v>0</v>
      </c>
      <c r="J742" s="20">
        <f>J732+J737</f>
        <v>1781205</v>
      </c>
      <c r="K742" s="20">
        <f>K732+K737</f>
        <v>568000</v>
      </c>
      <c r="L742" s="20">
        <f>L732+L737</f>
        <v>568000</v>
      </c>
      <c r="M742" s="20">
        <f>M732+M737</f>
        <v>568000</v>
      </c>
      <c r="N742" s="20">
        <f>N732+N737</f>
        <v>568000</v>
      </c>
      <c r="O742" s="20">
        <f>O732+O737</f>
        <v>568000</v>
      </c>
      <c r="P742" s="18" t="e">
        <f t="shared" si="761"/>
        <v>#REF!</v>
      </c>
      <c r="Q742" s="18">
        <f t="shared" ref="Q742:Q744" si="789">AC742-E742</f>
        <v>0</v>
      </c>
      <c r="R742" s="18">
        <f t="shared" ref="R742:R744" si="790">AD742-F742</f>
        <v>0</v>
      </c>
      <c r="S742" s="18">
        <f t="shared" ref="S742:S744" si="791">AE742-G742</f>
        <v>0</v>
      </c>
      <c r="T742" s="18">
        <f t="shared" ref="T742:T744" si="792">AF742-H742</f>
        <v>0</v>
      </c>
      <c r="U742" s="18">
        <f t="shared" ref="U742:U744" si="793">AG742-I742</f>
        <v>0</v>
      </c>
      <c r="V742" s="18">
        <f t="shared" ref="V742:V744" si="794">AH742-J742</f>
        <v>0</v>
      </c>
      <c r="W742" s="18">
        <f t="shared" si="768"/>
        <v>0</v>
      </c>
      <c r="X742" s="18">
        <f t="shared" si="769"/>
        <v>0</v>
      </c>
      <c r="Y742" s="18">
        <f t="shared" si="770"/>
        <v>0</v>
      </c>
      <c r="Z742" s="18" t="e">
        <f>#REF!-N742</f>
        <v>#REF!</v>
      </c>
      <c r="AA742" s="18" t="e">
        <f>#REF!-O742</f>
        <v>#REF!</v>
      </c>
      <c r="AB742" s="18">
        <f>SUM(AC742:AK742)</f>
        <v>3485205</v>
      </c>
      <c r="AC742" s="20">
        <f>AC732+AC737</f>
        <v>0</v>
      </c>
      <c r="AD742" s="20">
        <f>AD732+AD737</f>
        <v>0</v>
      </c>
      <c r="AE742" s="20">
        <f>AE732+AE737</f>
        <v>0</v>
      </c>
      <c r="AF742" s="20">
        <f>AF732+AF737</f>
        <v>0</v>
      </c>
      <c r="AG742" s="20">
        <f>AG732+AG737</f>
        <v>0</v>
      </c>
      <c r="AH742" s="20">
        <f>AH732+AH737</f>
        <v>1781205</v>
      </c>
      <c r="AI742" s="20">
        <f>AI732+AI737</f>
        <v>568000</v>
      </c>
      <c r="AJ742" s="20">
        <f>AJ732+AJ737</f>
        <v>568000</v>
      </c>
      <c r="AK742" s="147">
        <f>AK732+AK737</f>
        <v>568000</v>
      </c>
    </row>
    <row r="743" spans="1:47" s="21" customFormat="1" ht="15.75" x14ac:dyDescent="0.25">
      <c r="A743" s="116"/>
      <c r="B743" s="52"/>
      <c r="C743" s="19" t="s">
        <v>3</v>
      </c>
      <c r="D743" s="18">
        <f t="shared" si="760"/>
        <v>17236642.299999997</v>
      </c>
      <c r="E743" s="20">
        <f>E733+E738</f>
        <v>0</v>
      </c>
      <c r="F743" s="20">
        <f>F733+F738</f>
        <v>0</v>
      </c>
      <c r="G743" s="20">
        <f>G733+G738</f>
        <v>0</v>
      </c>
      <c r="H743" s="20">
        <f>H733+H738</f>
        <v>0</v>
      </c>
      <c r="I743" s="20">
        <f>I733+I738</f>
        <v>0</v>
      </c>
      <c r="J743" s="20">
        <f>J733+J738</f>
        <v>493243.1</v>
      </c>
      <c r="K743" s="20">
        <f>K733+K738</f>
        <v>2247296.9</v>
      </c>
      <c r="L743" s="20">
        <f>L733+L738</f>
        <v>3543954.1</v>
      </c>
      <c r="M743" s="20">
        <f>M733+M738</f>
        <v>3543954.1</v>
      </c>
      <c r="N743" s="20">
        <f>N733+N738</f>
        <v>3543954.1</v>
      </c>
      <c r="O743" s="20">
        <f>O733+O738</f>
        <v>3864240</v>
      </c>
      <c r="P743" s="18" t="e">
        <f t="shared" si="761"/>
        <v>#REF!</v>
      </c>
      <c r="Q743" s="18">
        <f t="shared" si="789"/>
        <v>0</v>
      </c>
      <c r="R743" s="18">
        <f t="shared" si="790"/>
        <v>0</v>
      </c>
      <c r="S743" s="18">
        <f t="shared" si="791"/>
        <v>0</v>
      </c>
      <c r="T743" s="18">
        <f t="shared" si="792"/>
        <v>0</v>
      </c>
      <c r="U743" s="18">
        <f t="shared" si="793"/>
        <v>0</v>
      </c>
      <c r="V743" s="18">
        <f t="shared" si="794"/>
        <v>0</v>
      </c>
      <c r="W743" s="18">
        <f t="shared" si="768"/>
        <v>207236.5</v>
      </c>
      <c r="X743" s="18">
        <f t="shared" si="769"/>
        <v>375588</v>
      </c>
      <c r="Y743" s="18">
        <f t="shared" si="770"/>
        <v>725395.30000000028</v>
      </c>
      <c r="Z743" s="18" t="e">
        <f>#REF!-N743</f>
        <v>#REF!</v>
      </c>
      <c r="AA743" s="18" t="e">
        <f>#REF!-O743</f>
        <v>#REF!</v>
      </c>
      <c r="AB743" s="18">
        <f>SUM(AC743:AK743)</f>
        <v>11136668</v>
      </c>
      <c r="AC743" s="20">
        <f>AC733+AC738</f>
        <v>0</v>
      </c>
      <c r="AD743" s="20">
        <f>AD733+AD738</f>
        <v>0</v>
      </c>
      <c r="AE743" s="20">
        <f>AE733+AE738</f>
        <v>0</v>
      </c>
      <c r="AF743" s="20">
        <f>AF733+AF738</f>
        <v>0</v>
      </c>
      <c r="AG743" s="20">
        <f>AG733+AG738</f>
        <v>0</v>
      </c>
      <c r="AH743" s="20">
        <f>AH733+AH738</f>
        <v>493243.1</v>
      </c>
      <c r="AI743" s="20">
        <f>AI733+AI738</f>
        <v>2454533.4</v>
      </c>
      <c r="AJ743" s="20">
        <f>AJ733+AJ738</f>
        <v>3919542.1</v>
      </c>
      <c r="AK743" s="147">
        <f>AK733+AK738</f>
        <v>4269349.4000000004</v>
      </c>
    </row>
    <row r="744" spans="1:47" s="21" customFormat="1" ht="16.5" thickBot="1" x14ac:dyDescent="0.3">
      <c r="A744" s="116"/>
      <c r="B744" s="52"/>
      <c r="C744" s="19" t="s">
        <v>4</v>
      </c>
      <c r="D744" s="18">
        <f t="shared" si="760"/>
        <v>349440.6</v>
      </c>
      <c r="E744" s="20">
        <f>E734+E739</f>
        <v>0</v>
      </c>
      <c r="F744" s="20">
        <f>F734+F739</f>
        <v>0</v>
      </c>
      <c r="G744" s="20">
        <f>G734+G739</f>
        <v>0</v>
      </c>
      <c r="H744" s="20">
        <f>H734+H739</f>
        <v>0</v>
      </c>
      <c r="I744" s="20">
        <f>I734+I739</f>
        <v>0</v>
      </c>
      <c r="J744" s="20">
        <f>J734+J739</f>
        <v>160109</v>
      </c>
      <c r="K744" s="20">
        <f>K734+K739</f>
        <v>73396.899999999994</v>
      </c>
      <c r="L744" s="20">
        <f>L734+L739</f>
        <v>73360.2</v>
      </c>
      <c r="M744" s="20">
        <f>M734+M739</f>
        <v>23122.5</v>
      </c>
      <c r="N744" s="20">
        <f>N734+N739</f>
        <v>9984.7999999999993</v>
      </c>
      <c r="O744" s="20">
        <f>O734+O739</f>
        <v>9467.2000000000007</v>
      </c>
      <c r="P744" s="18" t="e">
        <f t="shared" si="761"/>
        <v>#REF!</v>
      </c>
      <c r="Q744" s="18">
        <f t="shared" si="789"/>
        <v>0</v>
      </c>
      <c r="R744" s="18">
        <f t="shared" si="790"/>
        <v>0</v>
      </c>
      <c r="S744" s="18">
        <f t="shared" si="791"/>
        <v>0</v>
      </c>
      <c r="T744" s="18">
        <f t="shared" si="792"/>
        <v>0</v>
      </c>
      <c r="U744" s="18">
        <f t="shared" si="793"/>
        <v>0</v>
      </c>
      <c r="V744" s="18">
        <f t="shared" si="794"/>
        <v>0</v>
      </c>
      <c r="W744" s="18">
        <f t="shared" si="768"/>
        <v>0</v>
      </c>
      <c r="X744" s="18">
        <f t="shared" si="769"/>
        <v>0</v>
      </c>
      <c r="Y744" s="18">
        <f t="shared" si="770"/>
        <v>0</v>
      </c>
      <c r="Z744" s="18" t="e">
        <f>#REF!-N744</f>
        <v>#REF!</v>
      </c>
      <c r="AA744" s="18" t="e">
        <f>#REF!-O744</f>
        <v>#REF!</v>
      </c>
      <c r="AB744" s="18">
        <f>SUM(AC744:AK744)</f>
        <v>329988.59999999998</v>
      </c>
      <c r="AC744" s="20">
        <f>AC734+AC739</f>
        <v>0</v>
      </c>
      <c r="AD744" s="20">
        <f>AD734+AD739</f>
        <v>0</v>
      </c>
      <c r="AE744" s="20">
        <f>AE734+AE739</f>
        <v>0</v>
      </c>
      <c r="AF744" s="20">
        <f>AF734+AF739</f>
        <v>0</v>
      </c>
      <c r="AG744" s="20">
        <f>AG734+AG739</f>
        <v>0</v>
      </c>
      <c r="AH744" s="20">
        <f>AH734+AH739</f>
        <v>160109</v>
      </c>
      <c r="AI744" s="20">
        <f>AI734+AI739</f>
        <v>73396.899999999994</v>
      </c>
      <c r="AJ744" s="20">
        <f>AJ734+AJ739</f>
        <v>73360.2</v>
      </c>
      <c r="AK744" s="147">
        <f>AK734+AK739</f>
        <v>23122.5</v>
      </c>
    </row>
    <row r="745" spans="1:47" s="21" customFormat="1" ht="15.75" x14ac:dyDescent="0.25">
      <c r="A745" s="169" t="s">
        <v>26</v>
      </c>
      <c r="B745" s="170"/>
      <c r="C745" s="171" t="s">
        <v>0</v>
      </c>
      <c r="D745" s="172" t="e">
        <f>SUM(E745:O745)</f>
        <v>#REF!</v>
      </c>
      <c r="E745" s="172">
        <f>SUM(E747:E749)</f>
        <v>4287416.3</v>
      </c>
      <c r="F745" s="172">
        <f>SUM(F747:F749)</f>
        <v>4980204.9810000006</v>
      </c>
      <c r="G745" s="172">
        <f>SUM(G747:G749)</f>
        <v>6831437.1999999983</v>
      </c>
      <c r="H745" s="172">
        <f>SUM(H747:H749)</f>
        <v>5301606.8</v>
      </c>
      <c r="I745" s="172">
        <f>SUM(I747:I749)</f>
        <v>5378283.3000000007</v>
      </c>
      <c r="J745" s="172">
        <f>SUM(J747:J749)</f>
        <v>7915989.5</v>
      </c>
      <c r="K745" s="172" t="e">
        <f>SUM(K747:K749)</f>
        <v>#REF!</v>
      </c>
      <c r="L745" s="172">
        <f>SUM(L747:L749)</f>
        <v>10459417.4</v>
      </c>
      <c r="M745" s="172">
        <f>SUM(M747:M749)</f>
        <v>22037579.600000005</v>
      </c>
      <c r="N745" s="172">
        <f>SUM(N747:N749)</f>
        <v>6760689.0999999996</v>
      </c>
      <c r="O745" s="172" t="e">
        <f>SUM(O747:O749)</f>
        <v>#REF!</v>
      </c>
      <c r="P745" s="172" t="e">
        <f t="shared" si="726"/>
        <v>#REF!</v>
      </c>
      <c r="Q745" s="172">
        <f t="shared" si="735"/>
        <v>0</v>
      </c>
      <c r="R745" s="172">
        <f t="shared" si="736"/>
        <v>0</v>
      </c>
      <c r="S745" s="172">
        <f t="shared" si="737"/>
        <v>0</v>
      </c>
      <c r="T745" s="172">
        <f t="shared" si="738"/>
        <v>0</v>
      </c>
      <c r="U745" s="172">
        <f t="shared" si="739"/>
        <v>-4.0810000151395798E-2</v>
      </c>
      <c r="V745" s="172">
        <f t="shared" si="740"/>
        <v>5763.4000000003725</v>
      </c>
      <c r="W745" s="172" t="e">
        <f t="shared" si="732"/>
        <v>#REF!</v>
      </c>
      <c r="X745" s="172">
        <f t="shared" si="733"/>
        <v>-128968.93999999948</v>
      </c>
      <c r="Y745" s="172">
        <f t="shared" si="734"/>
        <v>-9723724.610000005</v>
      </c>
      <c r="Z745" s="172" t="e">
        <f>#REF!-N745</f>
        <v>#REF!</v>
      </c>
      <c r="AA745" s="172" t="e">
        <f>#REF!-O745</f>
        <v>#REF!</v>
      </c>
      <c r="AB745" s="172">
        <f>SUM(AC745:AK745)+0.1</f>
        <v>66046708.290190004</v>
      </c>
      <c r="AC745" s="172">
        <f>SUM(AC747:AC749)</f>
        <v>4287416.3</v>
      </c>
      <c r="AD745" s="172">
        <f>SUM(AD747:AD749)</f>
        <v>4980204.9810000006</v>
      </c>
      <c r="AE745" s="172">
        <f>SUM(AE747:AE749)</f>
        <v>6831437.1999999983</v>
      </c>
      <c r="AF745" s="172">
        <f>SUM(AF747:AF749)</f>
        <v>5301606.8</v>
      </c>
      <c r="AG745" s="172">
        <f>SUM(AG747:AG749)</f>
        <v>5378283.2591900006</v>
      </c>
      <c r="AH745" s="172">
        <f>SUM(AH747:AH749)</f>
        <v>7921752.9000000004</v>
      </c>
      <c r="AI745" s="172">
        <f>SUM(AI747:AI749)</f>
        <v>8701703.2999999989</v>
      </c>
      <c r="AJ745" s="172">
        <f>SUM(AJ747:AJ749)</f>
        <v>10330448.460000001</v>
      </c>
      <c r="AK745" s="173">
        <f>SUM(AK747:AK749)</f>
        <v>12313854.99</v>
      </c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</row>
    <row r="746" spans="1:47" s="21" customFormat="1" ht="15.75" x14ac:dyDescent="0.25">
      <c r="A746" s="131"/>
      <c r="B746" s="90"/>
      <c r="C746" s="91" t="s">
        <v>1</v>
      </c>
      <c r="D746" s="92">
        <f t="shared" si="724"/>
        <v>0</v>
      </c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 t="e">
        <f t="shared" si="726"/>
        <v>#REF!</v>
      </c>
      <c r="Q746" s="92"/>
      <c r="R746" s="92"/>
      <c r="S746" s="92"/>
      <c r="T746" s="92"/>
      <c r="U746" s="92"/>
      <c r="V746" s="92"/>
      <c r="W746" s="92">
        <f t="shared" si="732"/>
        <v>0</v>
      </c>
      <c r="X746" s="92">
        <f t="shared" si="733"/>
        <v>0</v>
      </c>
      <c r="Y746" s="92">
        <f t="shared" si="734"/>
        <v>0</v>
      </c>
      <c r="Z746" s="92" t="e">
        <f>#REF!-N746</f>
        <v>#REF!</v>
      </c>
      <c r="AA746" s="92" t="e">
        <f>#REF!-O746</f>
        <v>#REF!</v>
      </c>
      <c r="AB746" s="92">
        <f>SUM(AC746:AK746)</f>
        <v>0</v>
      </c>
      <c r="AC746" s="92"/>
      <c r="AD746" s="92"/>
      <c r="AE746" s="92"/>
      <c r="AF746" s="92"/>
      <c r="AG746" s="92"/>
      <c r="AH746" s="92"/>
      <c r="AI746" s="92"/>
      <c r="AJ746" s="92"/>
      <c r="AK746" s="149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</row>
    <row r="747" spans="1:47" s="21" customFormat="1" ht="15.75" x14ac:dyDescent="0.25">
      <c r="A747" s="131"/>
      <c r="B747" s="90"/>
      <c r="C747" s="91" t="s">
        <v>2</v>
      </c>
      <c r="D747" s="92">
        <f t="shared" si="724"/>
        <v>12261144.300000001</v>
      </c>
      <c r="E747" s="92">
        <f>E43+E236+E473+E623+E694+E724+E742</f>
        <v>30691.5</v>
      </c>
      <c r="F747" s="92">
        <f>F43+F236+F473+F623+F694+F724+F742</f>
        <v>1290145.8</v>
      </c>
      <c r="G747" s="92">
        <f>G43+G236+G473+G623+G694+G724+G742</f>
        <v>1559124.9</v>
      </c>
      <c r="H747" s="92">
        <f>H43+H236+H473+H623+H694+H724+H742</f>
        <v>489669.3</v>
      </c>
      <c r="I747" s="92">
        <f>I43+I236+I473+I623+I694+I724+I742</f>
        <v>0</v>
      </c>
      <c r="J747" s="92">
        <f>J43+J236+J473+J623+J694+J724+J742</f>
        <v>1981205</v>
      </c>
      <c r="K747" s="92">
        <f>K43+K236+K473+K623+K694+K724+K742</f>
        <v>568000</v>
      </c>
      <c r="L747" s="92">
        <f>L43+L236+L473+L623+L694+L724+L742</f>
        <v>568000</v>
      </c>
      <c r="M747" s="92">
        <f>M43+M236+M473+M623+M694+M724+M742</f>
        <v>4638307.8</v>
      </c>
      <c r="N747" s="92">
        <f>N43+N236+N473+N623+N694+N724+N742</f>
        <v>568000</v>
      </c>
      <c r="O747" s="92">
        <f>O43+O236+O473+O623+O694+O724+O742</f>
        <v>568000</v>
      </c>
      <c r="P747" s="92" t="e">
        <f t="shared" si="726"/>
        <v>#REF!</v>
      </c>
      <c r="Q747" s="92">
        <f t="shared" si="735"/>
        <v>0</v>
      </c>
      <c r="R747" s="92">
        <f t="shared" si="736"/>
        <v>0</v>
      </c>
      <c r="S747" s="92">
        <f t="shared" si="737"/>
        <v>0</v>
      </c>
      <c r="T747" s="92">
        <f t="shared" si="738"/>
        <v>0</v>
      </c>
      <c r="U747" s="92">
        <f t="shared" si="739"/>
        <v>0</v>
      </c>
      <c r="V747" s="92">
        <f t="shared" si="740"/>
        <v>0</v>
      </c>
      <c r="W747" s="92">
        <f t="shared" si="732"/>
        <v>0</v>
      </c>
      <c r="X747" s="92">
        <f t="shared" si="733"/>
        <v>0</v>
      </c>
      <c r="Y747" s="92">
        <f t="shared" si="734"/>
        <v>-4070307.8</v>
      </c>
      <c r="Z747" s="92" t="e">
        <f>#REF!-N747</f>
        <v>#REF!</v>
      </c>
      <c r="AA747" s="92" t="e">
        <f>#REF!-O747</f>
        <v>#REF!</v>
      </c>
      <c r="AB747" s="92">
        <f>SUM(AC747:AK747)</f>
        <v>7054836.5</v>
      </c>
      <c r="AC747" s="92">
        <f>AC43+AC236+AC473+AC623+AC694+AC724+AC742</f>
        <v>30691.5</v>
      </c>
      <c r="AD747" s="92">
        <f>AD43+AD236+AD473+AD623+AD694+AD724+AD742</f>
        <v>1290145.8</v>
      </c>
      <c r="AE747" s="92">
        <f>AE43+AE236+AE473+AE623+AE694+AE724+AE742</f>
        <v>1559124.9</v>
      </c>
      <c r="AF747" s="92">
        <f>AF43+AF236+AF473+AF623+AF694+AF724+AF742</f>
        <v>489669.3</v>
      </c>
      <c r="AG747" s="92">
        <f>AG43+AG236+AG473+AG623+AG694+AG724+AG742</f>
        <v>0</v>
      </c>
      <c r="AH747" s="92">
        <f>AH43+AH236+AH473+AH623+AH694+AH724+AH742</f>
        <v>1981205</v>
      </c>
      <c r="AI747" s="92">
        <f>AI43+AI236+AI473+AI623+AI694+AI724+AI742</f>
        <v>568000</v>
      </c>
      <c r="AJ747" s="92">
        <f>AJ43+AJ236+AJ473+AJ623+AJ694+AJ724+AJ742</f>
        <v>568000</v>
      </c>
      <c r="AK747" s="149">
        <f>AK43+AK236+AK473+AK623+AK694+AK724+AK742</f>
        <v>568000</v>
      </c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</row>
    <row r="748" spans="1:47" s="21" customFormat="1" ht="15.75" x14ac:dyDescent="0.25">
      <c r="A748" s="131"/>
      <c r="B748" s="90"/>
      <c r="C748" s="91" t="s">
        <v>3</v>
      </c>
      <c r="D748" s="92">
        <f t="shared" si="724"/>
        <v>75477160.899999991</v>
      </c>
      <c r="E748" s="92">
        <f>E44+E237+E474+E624+E695+E725+E743</f>
        <v>4247009.5</v>
      </c>
      <c r="F748" s="92">
        <f>F44+F237+F474+F624+F695+F725+F743</f>
        <v>3688463.1000000006</v>
      </c>
      <c r="G748" s="92">
        <f>G44+G237+G474+G624+G695+G725+G743</f>
        <v>5272148.9999999991</v>
      </c>
      <c r="H748" s="92">
        <f>H44+H237+H474+H624+H695+H725+H743</f>
        <v>4768513.3</v>
      </c>
      <c r="I748" s="92">
        <f>I44+I237+I474+I624+I695+I725+I743</f>
        <v>5306239.9000000004</v>
      </c>
      <c r="J748" s="92">
        <f>J44+J237+J474+J624+J695+J725+J743</f>
        <v>5637835.0999999996</v>
      </c>
      <c r="K748" s="92">
        <f>K44+K237+K474+K624+K695+K725+K743</f>
        <v>8032928.2999999989</v>
      </c>
      <c r="L748" s="92">
        <f>L44+L237+L474+L624+L695+L725+L743</f>
        <v>9730024.9000000004</v>
      </c>
      <c r="M748" s="92">
        <f>M44+M237+M474+M624+M695+M725+M743</f>
        <v>17376017.000000004</v>
      </c>
      <c r="N748" s="92">
        <f>N44+N237+N474+N624+N695+N725+N743</f>
        <v>6182572</v>
      </c>
      <c r="O748" s="92">
        <f>O44+O237+O474+O624+O695+O725+O743</f>
        <v>5235408.8</v>
      </c>
      <c r="P748" s="92" t="e">
        <f t="shared" si="726"/>
        <v>#REF!</v>
      </c>
      <c r="Q748" s="92">
        <f t="shared" si="735"/>
        <v>0</v>
      </c>
      <c r="R748" s="92">
        <f t="shared" si="736"/>
        <v>0</v>
      </c>
      <c r="S748" s="92">
        <f t="shared" si="737"/>
        <v>0</v>
      </c>
      <c r="T748" s="92">
        <f t="shared" si="738"/>
        <v>0</v>
      </c>
      <c r="U748" s="92">
        <f t="shared" si="739"/>
        <v>-3.9659999310970306E-2</v>
      </c>
      <c r="V748" s="92">
        <f t="shared" si="740"/>
        <v>5763.4000000003725</v>
      </c>
      <c r="W748" s="92">
        <f t="shared" si="732"/>
        <v>-37861.199999999255</v>
      </c>
      <c r="X748" s="92">
        <f t="shared" si="733"/>
        <v>-93574.240000000224</v>
      </c>
      <c r="Y748" s="92">
        <f t="shared" si="734"/>
        <v>-5655233.3700000029</v>
      </c>
      <c r="Z748" s="92" t="e">
        <f>#REF!-N748</f>
        <v>#REF!</v>
      </c>
      <c r="AA748" s="92" t="e">
        <f>#REF!-O748</f>
        <v>#REF!</v>
      </c>
      <c r="AB748" s="92">
        <f>SUM(AC748:AK748)</f>
        <v>58278274.650339998</v>
      </c>
      <c r="AC748" s="92">
        <f>AC44+AC237+AC474+AC624+AC695+AC725+AC743</f>
        <v>4247009.5</v>
      </c>
      <c r="AD748" s="92">
        <f>AD44+AD237+AD474+AD624+AD695+AD725+AD743</f>
        <v>3688463.1000000006</v>
      </c>
      <c r="AE748" s="92">
        <f>AE44+AE237+AE474+AE624+AE695+AE725+AE743</f>
        <v>5272148.9999999991</v>
      </c>
      <c r="AF748" s="92">
        <f>AF44+AF237+AF474+AF624+AF695+AF725+AF743</f>
        <v>4768513.3</v>
      </c>
      <c r="AG748" s="92">
        <f>AG44+AG237+AG474+AG624+AG695+AG725+AG743-0.1</f>
        <v>5306239.8603400011</v>
      </c>
      <c r="AH748" s="92">
        <f>AH44+AH237+AH474+AH624+AH695+AH725+AH743</f>
        <v>5643598.5</v>
      </c>
      <c r="AI748" s="92">
        <f>AI44+AI237+AI474+AI624+AI695+AI725+AI743</f>
        <v>7995067.0999999996</v>
      </c>
      <c r="AJ748" s="92">
        <f>AJ44+AJ237+AJ474+AJ624+AJ695+AJ725+AJ743</f>
        <v>9636450.6600000001</v>
      </c>
      <c r="AK748" s="149">
        <f>AK44+AK237+AK474+AK624+AK695+AK725+AK743</f>
        <v>11720783.630000001</v>
      </c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</row>
    <row r="749" spans="1:47" s="21" customFormat="1" ht="15.75" x14ac:dyDescent="0.25">
      <c r="A749" s="131"/>
      <c r="B749" s="90"/>
      <c r="C749" s="91" t="s">
        <v>4</v>
      </c>
      <c r="D749" s="92" t="e">
        <f>SUM(E749:O749)</f>
        <v>#REF!</v>
      </c>
      <c r="E749" s="92">
        <f>E45+E238+E475+E625+E696+E726+E744</f>
        <v>9715.2999999999993</v>
      </c>
      <c r="F749" s="92">
        <f>F45+F238+F475+F625+F696+F726+F744</f>
        <v>1596.0809999999999</v>
      </c>
      <c r="G749" s="92">
        <f>G45+G238+G475+G625+G696+G726+G744</f>
        <v>163.30000000000001</v>
      </c>
      <c r="H749" s="92">
        <f>H45+H238+H475+H625+H696+H726+H744</f>
        <v>43424.2</v>
      </c>
      <c r="I749" s="92">
        <f>I45+I238+I475+I625+I696+I726+I744</f>
        <v>72043.399999999994</v>
      </c>
      <c r="J749" s="92">
        <f>J45+J238+J475+J625+J696+J726+J744</f>
        <v>296949.39999999997</v>
      </c>
      <c r="K749" s="92" t="e">
        <f>K45+K238+K475+K625+K696+K726+K744</f>
        <v>#REF!</v>
      </c>
      <c r="L749" s="92">
        <f>L45+L238+L475+L625+L696+L726+L744</f>
        <v>161392.5</v>
      </c>
      <c r="M749" s="92">
        <f>M45+M238+M475+M625+M696+M726+M744</f>
        <v>23254.799999999999</v>
      </c>
      <c r="N749" s="92">
        <f>N45+N238+N475+N625+N696+N726+N744</f>
        <v>10117.099999999999</v>
      </c>
      <c r="O749" s="92" t="e">
        <f>O45+O238+O475+O625+O696+O726+O744</f>
        <v>#REF!</v>
      </c>
      <c r="P749" s="92" t="e">
        <f t="shared" si="726"/>
        <v>#REF!</v>
      </c>
      <c r="Q749" s="92">
        <f t="shared" si="735"/>
        <v>0</v>
      </c>
      <c r="R749" s="92">
        <f t="shared" si="736"/>
        <v>0</v>
      </c>
      <c r="S749" s="92">
        <f t="shared" si="737"/>
        <v>0</v>
      </c>
      <c r="T749" s="92">
        <f t="shared" si="738"/>
        <v>0</v>
      </c>
      <c r="U749" s="92">
        <f t="shared" si="739"/>
        <v>-1.1499999964144081E-3</v>
      </c>
      <c r="V749" s="92">
        <f t="shared" si="740"/>
        <v>0</v>
      </c>
      <c r="W749" s="92" t="e">
        <f t="shared" si="732"/>
        <v>#REF!</v>
      </c>
      <c r="X749" s="92">
        <f t="shared" si="733"/>
        <v>-35394.700000000012</v>
      </c>
      <c r="Y749" s="92">
        <f t="shared" si="734"/>
        <v>1816.5600000000013</v>
      </c>
      <c r="Z749" s="92" t="e">
        <f>#REF!-N749</f>
        <v>#REF!</v>
      </c>
      <c r="AA749" s="92" t="e">
        <f>#REF!-O749</f>
        <v>#REF!</v>
      </c>
      <c r="AB749" s="92">
        <f>SUM(AC749:AK749)</f>
        <v>713597.03984999994</v>
      </c>
      <c r="AC749" s="92">
        <f>AC45+AC238+AC475+AC625+AC696+AC726+AC744</f>
        <v>9715.2999999999993</v>
      </c>
      <c r="AD749" s="92">
        <f>AD45+AD238+AD475+AD625+AD696+AD726+AD744</f>
        <v>1596.0809999999999</v>
      </c>
      <c r="AE749" s="92">
        <f>AE45+AE238+AE475+AE625+AE696+AE726+AE744</f>
        <v>163.30000000000001</v>
      </c>
      <c r="AF749" s="92">
        <f>AF45+AF238+AF475+AF625+AF696+AF726+AF744</f>
        <v>43424.2</v>
      </c>
      <c r="AG749" s="92">
        <f>AG45+AG238+AG475+AG625+AG696+AG726+AG744</f>
        <v>72043.398849999998</v>
      </c>
      <c r="AH749" s="92">
        <f>AH45+AH238+AH475+AH625+AH696+AH726+AH744</f>
        <v>296949.39999999997</v>
      </c>
      <c r="AI749" s="92">
        <f>AI45+AI238+AI475+AI625+AI696+AI726+AI744</f>
        <v>138636.20000000001</v>
      </c>
      <c r="AJ749" s="92">
        <f>AJ45+AJ238+AJ475+AJ625+AJ696+AJ726+AJ744</f>
        <v>125997.79999999999</v>
      </c>
      <c r="AK749" s="149">
        <f>AK45+AK238+AK475+AK625+AK696+AK726+AK744</f>
        <v>25071.360000000001</v>
      </c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</row>
    <row r="750" spans="1:47" s="24" customFormat="1" ht="15.75" hidden="1" x14ac:dyDescent="0.25">
      <c r="A750" s="116" t="s">
        <v>210</v>
      </c>
      <c r="B750" s="52"/>
      <c r="C750" s="48" t="s">
        <v>0</v>
      </c>
      <c r="D750" s="18">
        <f>SUM(E750:O750)+0.1</f>
        <v>22310028.100000001</v>
      </c>
      <c r="E750" s="18">
        <f t="shared" ref="E750:O750" si="795">SUM(E752:E754)</f>
        <v>0</v>
      </c>
      <c r="F750" s="18">
        <f t="shared" si="795"/>
        <v>0</v>
      </c>
      <c r="G750" s="18">
        <f t="shared" si="795"/>
        <v>0</v>
      </c>
      <c r="H750" s="18">
        <f t="shared" si="795"/>
        <v>0</v>
      </c>
      <c r="I750" s="18">
        <f t="shared" si="795"/>
        <v>0</v>
      </c>
      <c r="J750" s="18">
        <f t="shared" si="795"/>
        <v>2537297.2000000002</v>
      </c>
      <c r="K750" s="18">
        <f t="shared" si="795"/>
        <v>2888693.8</v>
      </c>
      <c r="L750" s="18">
        <f t="shared" si="795"/>
        <v>4185314.3000000003</v>
      </c>
      <c r="M750" s="18">
        <f t="shared" si="795"/>
        <v>4135076.6</v>
      </c>
      <c r="N750" s="18">
        <f t="shared" si="795"/>
        <v>4121938.9</v>
      </c>
      <c r="O750" s="18">
        <f t="shared" si="795"/>
        <v>4441707.2</v>
      </c>
      <c r="P750" s="18"/>
      <c r="Q750" s="18">
        <f t="shared" ref="Q750" si="796">AC750-E750</f>
        <v>0</v>
      </c>
      <c r="R750" s="18">
        <f t="shared" ref="R750" si="797">AD750-F750</f>
        <v>0</v>
      </c>
      <c r="S750" s="18">
        <f t="shared" ref="S750" si="798">AE750-G750</f>
        <v>0</v>
      </c>
      <c r="T750" s="18">
        <f t="shared" ref="T750" si="799">AF750-H750</f>
        <v>0</v>
      </c>
      <c r="U750" s="18">
        <f t="shared" ref="U750" si="800">AG750-I750</f>
        <v>0</v>
      </c>
      <c r="V750" s="18">
        <f t="shared" ref="V750" si="801">AH750-J750</f>
        <v>0</v>
      </c>
      <c r="W750" s="18">
        <f t="shared" ref="W750:W754" si="802">AI750-K750</f>
        <v>207236.5</v>
      </c>
      <c r="X750" s="18">
        <f t="shared" ref="X750:X754" si="803">AJ750-L750</f>
        <v>375587.99999999953</v>
      </c>
      <c r="Y750" s="18">
        <f t="shared" ref="Y750:Y754" si="804">AK750-M750</f>
        <v>725395.30000000028</v>
      </c>
      <c r="Z750" s="18" t="e">
        <f>#REF!-N750</f>
        <v>#REF!</v>
      </c>
      <c r="AA750" s="18" t="e">
        <f>#REF!-O750</f>
        <v>#REF!</v>
      </c>
      <c r="AB750" s="18">
        <f>SUM(AC750:AK750)+0.1</f>
        <v>15054601.800000001</v>
      </c>
      <c r="AC750" s="18">
        <f t="shared" ref="AC750:AK750" si="805">SUM(AC752:AC754)</f>
        <v>0</v>
      </c>
      <c r="AD750" s="18">
        <f t="shared" si="805"/>
        <v>0</v>
      </c>
      <c r="AE750" s="18">
        <f t="shared" si="805"/>
        <v>0</v>
      </c>
      <c r="AF750" s="18">
        <f t="shared" si="805"/>
        <v>0</v>
      </c>
      <c r="AG750" s="18">
        <f t="shared" si="805"/>
        <v>0</v>
      </c>
      <c r="AH750" s="18">
        <f t="shared" si="805"/>
        <v>2537297.2000000002</v>
      </c>
      <c r="AI750" s="18">
        <f t="shared" si="805"/>
        <v>3095930.3</v>
      </c>
      <c r="AJ750" s="18">
        <f t="shared" si="805"/>
        <v>4560902.3</v>
      </c>
      <c r="AK750" s="142">
        <f t="shared" si="805"/>
        <v>4860471.9000000004</v>
      </c>
    </row>
    <row r="751" spans="1:47" s="24" customFormat="1" ht="15.75" hidden="1" x14ac:dyDescent="0.25">
      <c r="A751" s="116"/>
      <c r="B751" s="52"/>
      <c r="C751" s="48" t="s">
        <v>1</v>
      </c>
      <c r="D751" s="18">
        <f t="shared" ref="D751:D754" si="806">SUM(E751:O751)</f>
        <v>0</v>
      </c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>
        <f t="shared" si="802"/>
        <v>0</v>
      </c>
      <c r="X751" s="18">
        <f t="shared" si="803"/>
        <v>0</v>
      </c>
      <c r="Y751" s="18">
        <f t="shared" si="804"/>
        <v>0</v>
      </c>
      <c r="Z751" s="18" t="e">
        <f>#REF!-N751</f>
        <v>#REF!</v>
      </c>
      <c r="AA751" s="18" t="e">
        <f>#REF!-O751</f>
        <v>#REF!</v>
      </c>
      <c r="AB751" s="18">
        <f>SUM(AC751:AK751)</f>
        <v>0</v>
      </c>
      <c r="AC751" s="18"/>
      <c r="AD751" s="18"/>
      <c r="AE751" s="18"/>
      <c r="AF751" s="18"/>
      <c r="AG751" s="18"/>
      <c r="AH751" s="18"/>
      <c r="AI751" s="18"/>
      <c r="AJ751" s="18"/>
      <c r="AK751" s="142"/>
    </row>
    <row r="752" spans="1:47" s="24" customFormat="1" ht="15.75" hidden="1" x14ac:dyDescent="0.25">
      <c r="A752" s="116"/>
      <c r="B752" s="52"/>
      <c r="C752" s="48" t="s">
        <v>2</v>
      </c>
      <c r="D752" s="18">
        <f t="shared" si="806"/>
        <v>4621205</v>
      </c>
      <c r="E752" s="18"/>
      <c r="F752" s="18"/>
      <c r="G752" s="18"/>
      <c r="H752" s="18"/>
      <c r="I752" s="18"/>
      <c r="J752" s="18">
        <f>J742</f>
        <v>1781205</v>
      </c>
      <c r="K752" s="18">
        <f>K742</f>
        <v>568000</v>
      </c>
      <c r="L752" s="18">
        <f>L742</f>
        <v>568000</v>
      </c>
      <c r="M752" s="18">
        <f>M742</f>
        <v>568000</v>
      </c>
      <c r="N752" s="18">
        <f>N742</f>
        <v>568000</v>
      </c>
      <c r="O752" s="18">
        <f>O742</f>
        <v>568000</v>
      </c>
      <c r="P752" s="18"/>
      <c r="Q752" s="18">
        <f t="shared" ref="Q752:Q754" si="807">AC752-E752</f>
        <v>0</v>
      </c>
      <c r="R752" s="18">
        <f t="shared" ref="R752:R754" si="808">AD752-F752</f>
        <v>0</v>
      </c>
      <c r="S752" s="18">
        <f t="shared" ref="S752:S754" si="809">AE752-G752</f>
        <v>0</v>
      </c>
      <c r="T752" s="18">
        <f t="shared" ref="T752:T754" si="810">AF752-H752</f>
        <v>0</v>
      </c>
      <c r="U752" s="18">
        <f t="shared" ref="U752:U754" si="811">AG752-I752</f>
        <v>0</v>
      </c>
      <c r="V752" s="18">
        <f t="shared" ref="V752:V754" si="812">AH752-J752</f>
        <v>0</v>
      </c>
      <c r="W752" s="18">
        <f t="shared" si="802"/>
        <v>0</v>
      </c>
      <c r="X752" s="18">
        <f t="shared" si="803"/>
        <v>0</v>
      </c>
      <c r="Y752" s="18">
        <f t="shared" si="804"/>
        <v>0</v>
      </c>
      <c r="Z752" s="18" t="e">
        <f>#REF!-N752</f>
        <v>#REF!</v>
      </c>
      <c r="AA752" s="18" t="e">
        <f>#REF!-O752</f>
        <v>#REF!</v>
      </c>
      <c r="AB752" s="18">
        <f>SUM(AC752:AK752)</f>
        <v>3485205</v>
      </c>
      <c r="AC752" s="18"/>
      <c r="AD752" s="18"/>
      <c r="AE752" s="18"/>
      <c r="AF752" s="18"/>
      <c r="AG752" s="18"/>
      <c r="AH752" s="18">
        <f>AH742</f>
        <v>1781205</v>
      </c>
      <c r="AI752" s="18">
        <f>AI742</f>
        <v>568000</v>
      </c>
      <c r="AJ752" s="18">
        <f>AJ742</f>
        <v>568000</v>
      </c>
      <c r="AK752" s="142">
        <f>AK742</f>
        <v>568000</v>
      </c>
    </row>
    <row r="753" spans="1:37" s="24" customFormat="1" ht="15.75" hidden="1" x14ac:dyDescent="0.25">
      <c r="A753" s="116"/>
      <c r="B753" s="52"/>
      <c r="C753" s="48" t="s">
        <v>3</v>
      </c>
      <c r="D753" s="18">
        <f t="shared" si="806"/>
        <v>17339382.399999999</v>
      </c>
      <c r="E753" s="18"/>
      <c r="F753" s="18"/>
      <c r="G753" s="18"/>
      <c r="H753" s="18"/>
      <c r="I753" s="18"/>
      <c r="J753" s="18">
        <f>J743+J422</f>
        <v>595983.19999999995</v>
      </c>
      <c r="K753" s="18">
        <f>K743+K422</f>
        <v>2247296.9</v>
      </c>
      <c r="L753" s="18">
        <f>L743+L422</f>
        <v>3543954.1</v>
      </c>
      <c r="M753" s="18">
        <f>M743</f>
        <v>3543954.1</v>
      </c>
      <c r="N753" s="18">
        <f>N743</f>
        <v>3543954.1</v>
      </c>
      <c r="O753" s="18">
        <f>O743</f>
        <v>3864240</v>
      </c>
      <c r="P753" s="18"/>
      <c r="Q753" s="18">
        <f t="shared" si="807"/>
        <v>0</v>
      </c>
      <c r="R753" s="18">
        <f t="shared" si="808"/>
        <v>0</v>
      </c>
      <c r="S753" s="18">
        <f t="shared" si="809"/>
        <v>0</v>
      </c>
      <c r="T753" s="18">
        <f t="shared" si="810"/>
        <v>0</v>
      </c>
      <c r="U753" s="18">
        <f t="shared" si="811"/>
        <v>0</v>
      </c>
      <c r="V753" s="18">
        <f t="shared" si="812"/>
        <v>0</v>
      </c>
      <c r="W753" s="18">
        <f t="shared" si="802"/>
        <v>207236.5</v>
      </c>
      <c r="X753" s="18">
        <f t="shared" si="803"/>
        <v>375588</v>
      </c>
      <c r="Y753" s="18">
        <f t="shared" si="804"/>
        <v>725395.30000000028</v>
      </c>
      <c r="Z753" s="18" t="e">
        <f>#REF!-N753</f>
        <v>#REF!</v>
      </c>
      <c r="AA753" s="18" t="e">
        <f>#REF!-O753</f>
        <v>#REF!</v>
      </c>
      <c r="AB753" s="18">
        <f>SUM(AC753:AK753)</f>
        <v>11239408.1</v>
      </c>
      <c r="AC753" s="18"/>
      <c r="AD753" s="18"/>
      <c r="AE753" s="18"/>
      <c r="AF753" s="18"/>
      <c r="AG753" s="18"/>
      <c r="AH753" s="18">
        <f>AH743+AH422</f>
        <v>595983.19999999995</v>
      </c>
      <c r="AI753" s="18">
        <f>AI743+AI422</f>
        <v>2454533.4</v>
      </c>
      <c r="AJ753" s="18">
        <f>AJ743+AJ422</f>
        <v>3919542.1</v>
      </c>
      <c r="AK753" s="142">
        <f>AK743</f>
        <v>4269349.4000000004</v>
      </c>
    </row>
    <row r="754" spans="1:37" s="24" customFormat="1" ht="15.75" hidden="1" x14ac:dyDescent="0.25">
      <c r="A754" s="116"/>
      <c r="B754" s="52"/>
      <c r="C754" s="48" t="s">
        <v>4</v>
      </c>
      <c r="D754" s="18">
        <f t="shared" si="806"/>
        <v>349440.6</v>
      </c>
      <c r="E754" s="18"/>
      <c r="F754" s="18"/>
      <c r="G754" s="18"/>
      <c r="H754" s="18"/>
      <c r="I754" s="18"/>
      <c r="J754" s="18">
        <f>J739</f>
        <v>160109</v>
      </c>
      <c r="K754" s="18">
        <f>K739</f>
        <v>73396.899999999994</v>
      </c>
      <c r="L754" s="18">
        <f t="shared" ref="L754:O754" si="813">L739</f>
        <v>73360.2</v>
      </c>
      <c r="M754" s="18">
        <f t="shared" si="813"/>
        <v>23122.5</v>
      </c>
      <c r="N754" s="18">
        <f t="shared" si="813"/>
        <v>9984.7999999999993</v>
      </c>
      <c r="O754" s="18">
        <f t="shared" si="813"/>
        <v>9467.2000000000007</v>
      </c>
      <c r="P754" s="18"/>
      <c r="Q754" s="18">
        <f t="shared" si="807"/>
        <v>0</v>
      </c>
      <c r="R754" s="18">
        <f t="shared" si="808"/>
        <v>0</v>
      </c>
      <c r="S754" s="18">
        <f t="shared" si="809"/>
        <v>0</v>
      </c>
      <c r="T754" s="18">
        <f t="shared" si="810"/>
        <v>0</v>
      </c>
      <c r="U754" s="18">
        <f t="shared" si="811"/>
        <v>0</v>
      </c>
      <c r="V754" s="18">
        <f t="shared" si="812"/>
        <v>0</v>
      </c>
      <c r="W754" s="18">
        <f t="shared" si="802"/>
        <v>0</v>
      </c>
      <c r="X754" s="18">
        <f t="shared" si="803"/>
        <v>0</v>
      </c>
      <c r="Y754" s="18">
        <f t="shared" si="804"/>
        <v>0</v>
      </c>
      <c r="Z754" s="18" t="e">
        <f>#REF!-N754</f>
        <v>#REF!</v>
      </c>
      <c r="AA754" s="18" t="e">
        <f>#REF!-O754</f>
        <v>#REF!</v>
      </c>
      <c r="AB754" s="18">
        <f>SUM(AC754:AK754)</f>
        <v>329988.59999999998</v>
      </c>
      <c r="AC754" s="18"/>
      <c r="AD754" s="18"/>
      <c r="AE754" s="18"/>
      <c r="AF754" s="18"/>
      <c r="AG754" s="18"/>
      <c r="AH754" s="18">
        <f>AH739</f>
        <v>160109</v>
      </c>
      <c r="AI754" s="18">
        <f>AI739</f>
        <v>73396.899999999994</v>
      </c>
      <c r="AJ754" s="18">
        <f>AJ739</f>
        <v>73360.2</v>
      </c>
      <c r="AK754" s="142">
        <f>AK739</f>
        <v>23122.5</v>
      </c>
    </row>
    <row r="755" spans="1:37" s="24" customFormat="1" ht="51.75" customHeight="1" outlineLevel="1" x14ac:dyDescent="0.25">
      <c r="A755" s="132" t="s">
        <v>244</v>
      </c>
      <c r="B755" s="89"/>
      <c r="C755" s="96" t="s">
        <v>3</v>
      </c>
      <c r="D755" s="18"/>
      <c r="E755" s="23"/>
      <c r="F755" s="23"/>
      <c r="G755" s="36"/>
      <c r="H755" s="36"/>
      <c r="I755" s="23"/>
      <c r="J755" s="23"/>
      <c r="K755" s="23"/>
      <c r="L755" s="36"/>
      <c r="M755" s="36"/>
      <c r="N755" s="36"/>
      <c r="O755" s="36"/>
      <c r="P755" s="18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18"/>
      <c r="AC755" s="23"/>
      <c r="AD755" s="23"/>
      <c r="AE755" s="36"/>
      <c r="AF755" s="36"/>
      <c r="AG755" s="23"/>
      <c r="AH755" s="23">
        <v>45000</v>
      </c>
      <c r="AI755" s="23">
        <v>45000</v>
      </c>
      <c r="AJ755" s="36">
        <v>45000</v>
      </c>
      <c r="AK755" s="148">
        <v>45000</v>
      </c>
    </row>
    <row r="756" spans="1:37" ht="40.5" customHeight="1" x14ac:dyDescent="0.25">
      <c r="A756" s="133" t="s">
        <v>245</v>
      </c>
      <c r="B756" s="93"/>
      <c r="C756" s="94"/>
      <c r="D756" s="94"/>
      <c r="E756" s="94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5">
        <f>AI747+AI748+AI755</f>
        <v>8608067.0999999996</v>
      </c>
      <c r="AJ756" s="95">
        <f>AJ747+AJ748+AJ755</f>
        <v>10249450.66</v>
      </c>
      <c r="AK756" s="150">
        <f>AK747+AK748+AK755</f>
        <v>12333783.630000001</v>
      </c>
    </row>
    <row r="757" spans="1:37" ht="56.25" customHeight="1" x14ac:dyDescent="0.2">
      <c r="A757" s="134" t="s">
        <v>246</v>
      </c>
      <c r="B757" s="98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100">
        <f>'Остальные ГП'!AI70+'Остальные ГП'!AI71</f>
        <v>774884.89999999991</v>
      </c>
      <c r="AJ757" s="100">
        <f>'Остальные ГП'!AJ70+'Остальные ГП'!AJ71</f>
        <v>1092412.8</v>
      </c>
      <c r="AK757" s="151">
        <f>'Остальные ГП'!AK70+'Остальные ГП'!AK71</f>
        <v>290535.59999999998</v>
      </c>
    </row>
    <row r="758" spans="1:37" ht="38.25" customHeight="1" thickBot="1" x14ac:dyDescent="0.25">
      <c r="A758" s="135" t="s">
        <v>247</v>
      </c>
      <c r="B758" s="136"/>
      <c r="C758" s="136"/>
      <c r="D758" s="137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7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  <c r="AA758" s="136"/>
      <c r="AB758" s="137"/>
      <c r="AC758" s="136"/>
      <c r="AD758" s="136"/>
      <c r="AE758" s="136"/>
      <c r="AF758" s="136"/>
      <c r="AG758" s="136"/>
      <c r="AH758" s="136"/>
      <c r="AI758" s="138">
        <f>AI756+AI757</f>
        <v>9382952</v>
      </c>
      <c r="AJ758" s="138">
        <f t="shared" ref="AJ758:AK758" si="814">AJ756+AJ757</f>
        <v>11341863.460000001</v>
      </c>
      <c r="AK758" s="152">
        <f t="shared" si="814"/>
        <v>12624319.23</v>
      </c>
    </row>
    <row r="759" spans="1:37" ht="12.75" customHeight="1" x14ac:dyDescent="0.2">
      <c r="A759" s="97"/>
      <c r="AI759" s="88"/>
    </row>
    <row r="760" spans="1:37" ht="12.75" customHeight="1" x14ac:dyDescent="0.2">
      <c r="A760" s="97"/>
    </row>
    <row r="761" spans="1:37" ht="12.75" customHeight="1" x14ac:dyDescent="0.2">
      <c r="A761" s="97"/>
    </row>
    <row r="762" spans="1:37" ht="12.75" customHeight="1" x14ac:dyDescent="0.2">
      <c r="A762" s="97"/>
    </row>
  </sheetData>
  <autoFilter ref="A6:AK749"/>
  <mergeCells count="289">
    <mergeCell ref="AI4:AK4"/>
    <mergeCell ref="B328:B333"/>
    <mergeCell ref="A284:A289"/>
    <mergeCell ref="A327:AK327"/>
    <mergeCell ref="B284:B289"/>
    <mergeCell ref="B303:B308"/>
    <mergeCell ref="B266:B271"/>
    <mergeCell ref="B260:B265"/>
    <mergeCell ref="A260:A265"/>
    <mergeCell ref="A321:A326"/>
    <mergeCell ref="A272:A277"/>
    <mergeCell ref="B272:B277"/>
    <mergeCell ref="A290:A295"/>
    <mergeCell ref="A727:AK727"/>
    <mergeCell ref="A490:A495"/>
    <mergeCell ref="B490:B495"/>
    <mergeCell ref="B501:B506"/>
    <mergeCell ref="A496:A500"/>
    <mergeCell ref="B496:B500"/>
    <mergeCell ref="B471:B475"/>
    <mergeCell ref="B535:B540"/>
    <mergeCell ref="A485:A489"/>
    <mergeCell ref="A448:A453"/>
    <mergeCell ref="A477:AK477"/>
    <mergeCell ref="A471:A475"/>
    <mergeCell ref="B485:B489"/>
    <mergeCell ref="A519:A523"/>
    <mergeCell ref="A507:A512"/>
    <mergeCell ref="B507:B512"/>
    <mergeCell ref="A740:A744"/>
    <mergeCell ref="B740:B744"/>
    <mergeCell ref="A728:AK728"/>
    <mergeCell ref="A729:AK729"/>
    <mergeCell ref="A730:A734"/>
    <mergeCell ref="B730:B734"/>
    <mergeCell ref="A735:A739"/>
    <mergeCell ref="B735:B739"/>
    <mergeCell ref="A34:AK34"/>
    <mergeCell ref="B290:B295"/>
    <mergeCell ref="A358:A363"/>
    <mergeCell ref="A352:A357"/>
    <mergeCell ref="B28:B33"/>
    <mergeCell ref="A86:A91"/>
    <mergeCell ref="B352:B357"/>
    <mergeCell ref="A334:A339"/>
    <mergeCell ref="B188:B193"/>
    <mergeCell ref="A328:A333"/>
    <mergeCell ref="B212:B217"/>
    <mergeCell ref="A229:A233"/>
    <mergeCell ref="B229:B233"/>
    <mergeCell ref="B206:B211"/>
    <mergeCell ref="B513:B518"/>
    <mergeCell ref="A315:A320"/>
    <mergeCell ref="A303:A308"/>
    <mergeCell ref="A278:A283"/>
    <mergeCell ref="B745:B749"/>
    <mergeCell ref="A242:A247"/>
    <mergeCell ref="A182:A187"/>
    <mergeCell ref="A188:A193"/>
    <mergeCell ref="B200:B205"/>
    <mergeCell ref="B309:B314"/>
    <mergeCell ref="A309:A314"/>
    <mergeCell ref="A296:A301"/>
    <mergeCell ref="B296:B301"/>
    <mergeCell ref="A302:AK302"/>
    <mergeCell ref="B278:B283"/>
    <mergeCell ref="A266:A271"/>
    <mergeCell ref="B340:B345"/>
    <mergeCell ref="A628:AK628"/>
    <mergeCell ref="A651:A656"/>
    <mergeCell ref="B651:B656"/>
    <mergeCell ref="A646:A650"/>
    <mergeCell ref="A645:AK645"/>
    <mergeCell ref="B432:B436"/>
    <mergeCell ref="B334:B339"/>
    <mergeCell ref="B437:B442"/>
    <mergeCell ref="B407:B412"/>
    <mergeCell ref="A425:AK425"/>
    <mergeCell ref="A426:A431"/>
    <mergeCell ref="A419:A424"/>
    <mergeCell ref="B426:B431"/>
    <mergeCell ref="B419:B424"/>
    <mergeCell ref="A401:A406"/>
    <mergeCell ref="A535:A540"/>
    <mergeCell ref="B680:B685"/>
    <mergeCell ref="B674:B679"/>
    <mergeCell ref="A717:A721"/>
    <mergeCell ref="B717:B721"/>
    <mergeCell ref="A254:A259"/>
    <mergeCell ref="B254:B259"/>
    <mergeCell ref="A248:A253"/>
    <mergeCell ref="B248:B253"/>
    <mergeCell ref="A240:AK240"/>
    <mergeCell ref="A122:A126"/>
    <mergeCell ref="B122:B126"/>
    <mergeCell ref="A218:A222"/>
    <mergeCell ref="B218:B222"/>
    <mergeCell ref="A206:A211"/>
    <mergeCell ref="A127:A132"/>
    <mergeCell ref="B127:B132"/>
    <mergeCell ref="A133:A138"/>
    <mergeCell ref="B133:B138"/>
    <mergeCell ref="A139:A144"/>
    <mergeCell ref="B170:B175"/>
    <mergeCell ref="B182:B187"/>
    <mergeCell ref="A200:A205"/>
    <mergeCell ref="B242:B247"/>
    <mergeCell ref="A110:A115"/>
    <mergeCell ref="B110:B115"/>
    <mergeCell ref="A234:A238"/>
    <mergeCell ref="B176:B181"/>
    <mergeCell ref="B164:B169"/>
    <mergeCell ref="A239:AK239"/>
    <mergeCell ref="A212:A217"/>
    <mergeCell ref="B139:B144"/>
    <mergeCell ref="A176:A181"/>
    <mergeCell ref="A164:A169"/>
    <mergeCell ref="A170:A175"/>
    <mergeCell ref="A241:AK241"/>
    <mergeCell ref="B194:B199"/>
    <mergeCell ref="A223:A228"/>
    <mergeCell ref="A501:A506"/>
    <mergeCell ref="A478:AK478"/>
    <mergeCell ref="B479:B484"/>
    <mergeCell ref="A479:A484"/>
    <mergeCell ref="A443:A447"/>
    <mergeCell ref="A382:A387"/>
    <mergeCell ref="A454:A459"/>
    <mergeCell ref="B454:B459"/>
    <mergeCell ref="A476:AK476"/>
    <mergeCell ref="A465:A470"/>
    <mergeCell ref="B443:B447"/>
    <mergeCell ref="B346:B351"/>
    <mergeCell ref="B382:B387"/>
    <mergeCell ref="B448:B453"/>
    <mergeCell ref="B465:B470"/>
    <mergeCell ref="B401:B406"/>
    <mergeCell ref="A394:AK394"/>
    <mergeCell ref="A395:A400"/>
    <mergeCell ref="A460:A464"/>
    <mergeCell ref="B460:B464"/>
    <mergeCell ref="B364:B369"/>
    <mergeCell ref="A407:A412"/>
    <mergeCell ref="A35:A40"/>
    <mergeCell ref="A663:A668"/>
    <mergeCell ref="A680:A685"/>
    <mergeCell ref="A745:A749"/>
    <mergeCell ref="A610:A615"/>
    <mergeCell ref="B610:B615"/>
    <mergeCell ref="A587:A591"/>
    <mergeCell ref="B587:B591"/>
    <mergeCell ref="B646:B650"/>
    <mergeCell ref="B663:B668"/>
    <mergeCell ref="A627:AK627"/>
    <mergeCell ref="B616:B620"/>
    <mergeCell ref="A700:A705"/>
    <mergeCell ref="B700:B705"/>
    <mergeCell ref="A692:A696"/>
    <mergeCell ref="A686:A691"/>
    <mergeCell ref="B686:B691"/>
    <mergeCell ref="A674:A679"/>
    <mergeCell ref="A697:AK697"/>
    <mergeCell ref="A699:AK699"/>
    <mergeCell ref="A8:AK8"/>
    <mergeCell ref="B3:B5"/>
    <mergeCell ref="A1:AK1"/>
    <mergeCell ref="A9:AK9"/>
    <mergeCell ref="C3:C5"/>
    <mergeCell ref="A3:A5"/>
    <mergeCell ref="B16:B21"/>
    <mergeCell ref="A7:AK7"/>
    <mergeCell ref="A16:A21"/>
    <mergeCell ref="D3:O3"/>
    <mergeCell ref="P3:AA3"/>
    <mergeCell ref="B10:B15"/>
    <mergeCell ref="A10:A15"/>
    <mergeCell ref="AB3:AK3"/>
    <mergeCell ref="A74:A79"/>
    <mergeCell ref="A80:A85"/>
    <mergeCell ref="A50:A55"/>
    <mergeCell ref="B152:B157"/>
    <mergeCell ref="B158:B163"/>
    <mergeCell ref="A145:A150"/>
    <mergeCell ref="B145:B150"/>
    <mergeCell ref="A152:A157"/>
    <mergeCell ref="B116:B121"/>
    <mergeCell ref="A151:AK151"/>
    <mergeCell ref="B74:B79"/>
    <mergeCell ref="A158:A163"/>
    <mergeCell ref="A92:A97"/>
    <mergeCell ref="A62:A67"/>
    <mergeCell ref="A56:A61"/>
    <mergeCell ref="B80:B85"/>
    <mergeCell ref="B62:B67"/>
    <mergeCell ref="A116:A121"/>
    <mergeCell ref="A41:A46"/>
    <mergeCell ref="B41:B46"/>
    <mergeCell ref="A48:AK48"/>
    <mergeCell ref="A49:AK49"/>
    <mergeCell ref="B35:B40"/>
    <mergeCell ref="A104:A109"/>
    <mergeCell ref="B104:B109"/>
    <mergeCell ref="A28:A33"/>
    <mergeCell ref="B22:B27"/>
    <mergeCell ref="B56:B61"/>
    <mergeCell ref="B86:B91"/>
    <mergeCell ref="B92:B97"/>
    <mergeCell ref="A98:A103"/>
    <mergeCell ref="B98:B103"/>
    <mergeCell ref="B50:B55"/>
    <mergeCell ref="B68:B73"/>
    <mergeCell ref="A68:A73"/>
    <mergeCell ref="A47:AK47"/>
    <mergeCell ref="A22:A27"/>
    <mergeCell ref="A194:A199"/>
    <mergeCell ref="B234:B238"/>
    <mergeCell ref="B315:B320"/>
    <mergeCell ref="B321:B326"/>
    <mergeCell ref="B223:B228"/>
    <mergeCell ref="A437:A442"/>
    <mergeCell ref="A432:A436"/>
    <mergeCell ref="B395:B400"/>
    <mergeCell ref="B370:B375"/>
    <mergeCell ref="A388:A393"/>
    <mergeCell ref="A346:A351"/>
    <mergeCell ref="B388:B393"/>
    <mergeCell ref="A376:A381"/>
    <mergeCell ref="B376:B381"/>
    <mergeCell ref="A370:A375"/>
    <mergeCell ref="A413:A418"/>
    <mergeCell ref="B413:B418"/>
    <mergeCell ref="A364:A369"/>
    <mergeCell ref="A340:A345"/>
    <mergeCell ref="B358:B363"/>
    <mergeCell ref="A621:A625"/>
    <mergeCell ref="A598:A603"/>
    <mergeCell ref="B598:B603"/>
    <mergeCell ref="B581:B586"/>
    <mergeCell ref="A581:A586"/>
    <mergeCell ref="A547:A551"/>
    <mergeCell ref="A558:A563"/>
    <mergeCell ref="B558:B563"/>
    <mergeCell ref="B547:B551"/>
    <mergeCell ref="A541:AK541"/>
    <mergeCell ref="B570:B575"/>
    <mergeCell ref="A564:A569"/>
    <mergeCell ref="A542:A546"/>
    <mergeCell ref="A570:A575"/>
    <mergeCell ref="A576:A580"/>
    <mergeCell ref="A640:A644"/>
    <mergeCell ref="B640:B644"/>
    <mergeCell ref="A634:A639"/>
    <mergeCell ref="B722:B726"/>
    <mergeCell ref="A698:AK698"/>
    <mergeCell ref="A669:A673"/>
    <mergeCell ref="A711:A716"/>
    <mergeCell ref="B711:B716"/>
    <mergeCell ref="A706:A710"/>
    <mergeCell ref="B706:B710"/>
    <mergeCell ref="A513:A518"/>
    <mergeCell ref="A524:A529"/>
    <mergeCell ref="B542:B546"/>
    <mergeCell ref="A629:A633"/>
    <mergeCell ref="B604:B608"/>
    <mergeCell ref="A604:A608"/>
    <mergeCell ref="B621:B625"/>
    <mergeCell ref="B576:B580"/>
    <mergeCell ref="A553:A557"/>
    <mergeCell ref="B553:B557"/>
    <mergeCell ref="A592:A597"/>
    <mergeCell ref="A626:AK626"/>
    <mergeCell ref="B592:B597"/>
    <mergeCell ref="A616:A620"/>
    <mergeCell ref="B629:B633"/>
    <mergeCell ref="A609:AK609"/>
    <mergeCell ref="A750:A754"/>
    <mergeCell ref="B750:B754"/>
    <mergeCell ref="B530:B534"/>
    <mergeCell ref="A657:A662"/>
    <mergeCell ref="B657:B662"/>
    <mergeCell ref="B564:B569"/>
    <mergeCell ref="A552:AK552"/>
    <mergeCell ref="B519:B523"/>
    <mergeCell ref="B524:B529"/>
    <mergeCell ref="B692:B696"/>
    <mergeCell ref="B669:B673"/>
    <mergeCell ref="A530:A534"/>
    <mergeCell ref="A722:A726"/>
    <mergeCell ref="B634:B639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64" fitToHeight="4" orientation="portrait" r:id="rId1"/>
  <headerFooter differentFirst="1" alignWithMargins="0">
    <oddHeader>&amp;C&amp;"Times New Roman,обычный"&amp;14&amp;P</oddHeader>
  </headerFooter>
  <rowBreaks count="1" manualBreakCount="1">
    <brk id="696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AN75"/>
  <sheetViews>
    <sheetView view="pageBreakPreview" zoomScale="90" zoomScaleNormal="80" zoomScaleSheetLayoutView="90" workbookViewId="0">
      <pane ySplit="5" topLeftCell="A6" activePane="bottomLeft" state="frozen"/>
      <selection pane="bottomLeft" activeCell="AP27" sqref="AP27"/>
    </sheetView>
  </sheetViews>
  <sheetFormatPr defaultRowHeight="12.75" outlineLevelRow="1" outlineLevelCol="2" x14ac:dyDescent="0.2"/>
  <cols>
    <col min="1" max="1" width="39.5703125" style="1" customWidth="1"/>
    <col min="2" max="2" width="21.28515625" style="1" hidden="1" customWidth="1"/>
    <col min="3" max="3" width="43" style="6" bestFit="1" customWidth="1"/>
    <col min="4" max="4" width="17.5703125" style="39" hidden="1" customWidth="1" collapsed="1"/>
    <col min="5" max="10" width="16.28515625" style="1" hidden="1" customWidth="1" outlineLevel="1"/>
    <col min="11" max="12" width="17.5703125" style="1" hidden="1" customWidth="1" outlineLevel="1"/>
    <col min="13" max="13" width="18.28515625" style="1" hidden="1" customWidth="1" outlineLevel="1"/>
    <col min="14" max="14" width="16.28515625" style="1" hidden="1" customWidth="1" outlineLevel="1"/>
    <col min="15" max="15" width="17.5703125" style="1" hidden="1" customWidth="1" outlineLevel="1"/>
    <col min="16" max="16" width="17.5703125" style="39" hidden="1" customWidth="1" outlineLevel="2" collapsed="1"/>
    <col min="17" max="20" width="17.5703125" style="1" hidden="1" customWidth="1" outlineLevel="1"/>
    <col min="21" max="21" width="14.85546875" style="1" hidden="1" customWidth="1" outlineLevel="1"/>
    <col min="22" max="27" width="17.5703125" style="1" hidden="1" customWidth="1" outlineLevel="1"/>
    <col min="28" max="28" width="17.5703125" style="39" hidden="1" customWidth="1"/>
    <col min="29" max="33" width="16.28515625" style="1" hidden="1" customWidth="1" outlineLevel="1"/>
    <col min="34" max="34" width="16.28515625" style="1" customWidth="1" outlineLevel="1"/>
    <col min="35" max="35" width="17.5703125" style="1" customWidth="1" outlineLevel="1"/>
    <col min="36" max="36" width="18.140625" style="1" customWidth="1" outlineLevel="1"/>
    <col min="37" max="37" width="17.28515625" style="1" customWidth="1" outlineLevel="1"/>
    <col min="38" max="38" width="16.28515625" style="1" hidden="1" customWidth="1" outlineLevel="1"/>
    <col min="39" max="39" width="17.5703125" style="1" hidden="1" customWidth="1" outlineLevel="1"/>
    <col min="40" max="40" width="49.85546875" style="27" hidden="1" customWidth="1"/>
    <col min="41" max="41" width="17" style="1" customWidth="1"/>
    <col min="42" max="42" width="18" style="1" customWidth="1"/>
    <col min="43" max="43" width="20.85546875" style="1" customWidth="1"/>
    <col min="44" max="44" width="21.42578125" style="1" customWidth="1"/>
    <col min="45" max="16384" width="9.140625" style="1"/>
  </cols>
  <sheetData>
    <row r="1" spans="1:40" ht="43.5" customHeight="1" x14ac:dyDescent="0.3">
      <c r="A1" s="70" t="s">
        <v>241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</row>
    <row r="3" spans="1:40" s="24" customFormat="1" ht="15.75" customHeight="1" x14ac:dyDescent="0.25">
      <c r="A3" s="58" t="s">
        <v>12</v>
      </c>
      <c r="B3" s="58" t="s">
        <v>18</v>
      </c>
      <c r="C3" s="58" t="s">
        <v>13</v>
      </c>
      <c r="D3" s="75" t="s">
        <v>143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75" t="s">
        <v>170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  <c r="AB3" s="75" t="s">
        <v>227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7"/>
      <c r="AN3" s="58" t="s">
        <v>102</v>
      </c>
    </row>
    <row r="4" spans="1:40" s="24" customFormat="1" ht="15.75" x14ac:dyDescent="0.25">
      <c r="A4" s="58"/>
      <c r="B4" s="58"/>
      <c r="C4" s="58"/>
      <c r="D4" s="46" t="s">
        <v>6</v>
      </c>
      <c r="E4" s="46" t="s">
        <v>7</v>
      </c>
      <c r="F4" s="46" t="s">
        <v>8</v>
      </c>
      <c r="G4" s="46" t="s">
        <v>9</v>
      </c>
      <c r="H4" s="46" t="s">
        <v>10</v>
      </c>
      <c r="I4" s="46" t="s">
        <v>11</v>
      </c>
      <c r="J4" s="46" t="s">
        <v>14</v>
      </c>
      <c r="K4" s="46" t="s">
        <v>15</v>
      </c>
      <c r="L4" s="46" t="s">
        <v>199</v>
      </c>
      <c r="M4" s="46" t="s">
        <v>200</v>
      </c>
      <c r="N4" s="46" t="s">
        <v>201</v>
      </c>
      <c r="O4" s="46" t="s">
        <v>202</v>
      </c>
      <c r="P4" s="46" t="s">
        <v>6</v>
      </c>
      <c r="Q4" s="46" t="s">
        <v>7</v>
      </c>
      <c r="R4" s="46" t="s">
        <v>8</v>
      </c>
      <c r="S4" s="46" t="s">
        <v>9</v>
      </c>
      <c r="T4" s="46" t="s">
        <v>10</v>
      </c>
      <c r="U4" s="46" t="s">
        <v>11</v>
      </c>
      <c r="V4" s="46" t="s">
        <v>14</v>
      </c>
      <c r="W4" s="46" t="s">
        <v>15</v>
      </c>
      <c r="X4" s="46" t="s">
        <v>199</v>
      </c>
      <c r="Y4" s="46" t="s">
        <v>200</v>
      </c>
      <c r="Z4" s="46" t="s">
        <v>201</v>
      </c>
      <c r="AA4" s="46" t="s">
        <v>202</v>
      </c>
      <c r="AB4" s="46" t="s">
        <v>6</v>
      </c>
      <c r="AC4" s="46" t="s">
        <v>7</v>
      </c>
      <c r="AD4" s="46" t="s">
        <v>8</v>
      </c>
      <c r="AE4" s="46" t="s">
        <v>9</v>
      </c>
      <c r="AF4" s="46" t="s">
        <v>10</v>
      </c>
      <c r="AG4" s="46" t="s">
        <v>11</v>
      </c>
      <c r="AH4" s="46" t="s">
        <v>14</v>
      </c>
      <c r="AI4" s="46" t="s">
        <v>15</v>
      </c>
      <c r="AJ4" s="46" t="s">
        <v>199</v>
      </c>
      <c r="AK4" s="46" t="s">
        <v>200</v>
      </c>
      <c r="AL4" s="46" t="s">
        <v>201</v>
      </c>
      <c r="AM4" s="46" t="s">
        <v>202</v>
      </c>
      <c r="AN4" s="58"/>
    </row>
    <row r="5" spans="1:40" s="24" customFormat="1" ht="15.75" x14ac:dyDescent="0.25">
      <c r="A5" s="42">
        <v>1</v>
      </c>
      <c r="B5" s="42">
        <v>2</v>
      </c>
      <c r="C5" s="28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  <c r="O5" s="29">
        <v>15</v>
      </c>
      <c r="P5" s="29">
        <v>4</v>
      </c>
      <c r="Q5" s="29">
        <v>5</v>
      </c>
      <c r="R5" s="29">
        <v>6</v>
      </c>
      <c r="S5" s="29">
        <v>7</v>
      </c>
      <c r="T5" s="29">
        <v>8</v>
      </c>
      <c r="U5" s="29">
        <v>9</v>
      </c>
      <c r="V5" s="29">
        <v>10</v>
      </c>
      <c r="W5" s="29">
        <v>11</v>
      </c>
      <c r="X5" s="29">
        <v>12</v>
      </c>
      <c r="Y5" s="29">
        <v>13</v>
      </c>
      <c r="Z5" s="29">
        <v>14</v>
      </c>
      <c r="AA5" s="29">
        <v>15</v>
      </c>
      <c r="AB5" s="29">
        <v>4</v>
      </c>
      <c r="AC5" s="29">
        <v>5</v>
      </c>
      <c r="AD5" s="29">
        <v>6</v>
      </c>
      <c r="AE5" s="29">
        <v>7</v>
      </c>
      <c r="AF5" s="29">
        <v>8</v>
      </c>
      <c r="AG5" s="29">
        <v>9</v>
      </c>
      <c r="AH5" s="29">
        <v>4</v>
      </c>
      <c r="AI5" s="29">
        <v>5</v>
      </c>
      <c r="AJ5" s="29">
        <v>6</v>
      </c>
      <c r="AK5" s="29">
        <v>7</v>
      </c>
      <c r="AL5" s="29">
        <v>14</v>
      </c>
      <c r="AM5" s="29">
        <v>15</v>
      </c>
      <c r="AN5" s="42">
        <v>16</v>
      </c>
    </row>
    <row r="6" spans="1:40" s="24" customFormat="1" ht="15.75" customHeight="1" x14ac:dyDescent="0.25">
      <c r="A6" s="72" t="s">
        <v>230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4"/>
    </row>
    <row r="7" spans="1:40" s="24" customFormat="1" ht="15.75" customHeight="1" outlineLevel="1" x14ac:dyDescent="0.25">
      <c r="A7" s="61" t="s">
        <v>229</v>
      </c>
      <c r="B7" s="61" t="s">
        <v>94</v>
      </c>
      <c r="C7" s="41" t="s">
        <v>0</v>
      </c>
      <c r="D7" s="18">
        <f>SUM(E7:O7)</f>
        <v>1752315.8999999997</v>
      </c>
      <c r="E7" s="23">
        <f>SUM(E9:E11)</f>
        <v>71616.7</v>
      </c>
      <c r="F7" s="23">
        <f>SUM(F9:F11)</f>
        <v>58037.100000000006</v>
      </c>
      <c r="G7" s="23">
        <f>SUM(G9:G11)</f>
        <v>80899.899999999994</v>
      </c>
      <c r="H7" s="23">
        <f>SUM(H9:H11)</f>
        <v>92441.9</v>
      </c>
      <c r="I7" s="23">
        <f>SUM(I9:I11)</f>
        <v>169903.4</v>
      </c>
      <c r="J7" s="23">
        <f>SUM(J9:J11)</f>
        <v>213589.6</v>
      </c>
      <c r="K7" s="23">
        <f>SUM(K9:K11)</f>
        <v>206555.7</v>
      </c>
      <c r="L7" s="23">
        <f>SUM(L9:L11)</f>
        <v>214817.9</v>
      </c>
      <c r="M7" s="23">
        <f>SUM(M9:M11)</f>
        <v>214817.9</v>
      </c>
      <c r="N7" s="23">
        <f>SUM(N9:N11)</f>
        <v>214817.9</v>
      </c>
      <c r="O7" s="23">
        <f>SUM(O9:O11)</f>
        <v>214817.9</v>
      </c>
      <c r="P7" s="18">
        <f t="shared" ref="P7:P11" si="0">SUM(Q7:AA7)</f>
        <v>-844345.8</v>
      </c>
      <c r="Q7" s="23">
        <f t="shared" ref="Q7:AA11" si="1">AC7-E7</f>
        <v>0</v>
      </c>
      <c r="R7" s="23">
        <f t="shared" si="1"/>
        <v>0</v>
      </c>
      <c r="S7" s="23">
        <f t="shared" si="1"/>
        <v>0</v>
      </c>
      <c r="T7" s="23">
        <f t="shared" si="1"/>
        <v>0</v>
      </c>
      <c r="U7" s="23">
        <f t="shared" si="1"/>
        <v>0</v>
      </c>
      <c r="V7" s="23">
        <f t="shared" si="1"/>
        <v>-213589.6</v>
      </c>
      <c r="W7" s="23">
        <f t="shared" si="1"/>
        <v>-201120.40000000002</v>
      </c>
      <c r="X7" s="23">
        <f t="shared" si="1"/>
        <v>-214817.9</v>
      </c>
      <c r="Y7" s="23">
        <f t="shared" si="1"/>
        <v>-214817.9</v>
      </c>
      <c r="Z7" s="23">
        <f t="shared" si="1"/>
        <v>0</v>
      </c>
      <c r="AA7" s="23">
        <f t="shared" si="1"/>
        <v>0</v>
      </c>
      <c r="AB7" s="18">
        <f t="shared" ref="AB7:AB11" si="2">SUM(AC7:AM7)</f>
        <v>907970.1</v>
      </c>
      <c r="AC7" s="23">
        <f>SUM(AC9:AC11)</f>
        <v>71616.7</v>
      </c>
      <c r="AD7" s="23">
        <f>SUM(AD9:AD11)</f>
        <v>58037.100000000006</v>
      </c>
      <c r="AE7" s="23">
        <f>SUM(AE9:AE11)</f>
        <v>80899.899999999994</v>
      </c>
      <c r="AF7" s="23">
        <f>SUM(AF9:AF11)</f>
        <v>92441.9</v>
      </c>
      <c r="AG7" s="23">
        <f>SUM(AG9:AG11)</f>
        <v>169903.4</v>
      </c>
      <c r="AH7" s="23">
        <f>SUM(AH9:AH11)</f>
        <v>0</v>
      </c>
      <c r="AI7" s="23">
        <f>SUM(AI9:AI11)</f>
        <v>5435.3</v>
      </c>
      <c r="AJ7" s="23">
        <f>SUM(AJ9:AJ11)</f>
        <v>0</v>
      </c>
      <c r="AK7" s="23">
        <f>SUM(AK9:AK11)</f>
        <v>0</v>
      </c>
      <c r="AL7" s="23">
        <f>SUM(AL9:AL11)</f>
        <v>214817.9</v>
      </c>
      <c r="AM7" s="23">
        <f>SUM(AM9:AM11)</f>
        <v>214817.9</v>
      </c>
      <c r="AN7" s="53" t="s">
        <v>27</v>
      </c>
    </row>
    <row r="8" spans="1:40" s="24" customFormat="1" ht="15.75" outlineLevel="1" x14ac:dyDescent="0.25">
      <c r="A8" s="62"/>
      <c r="B8" s="62"/>
      <c r="C8" s="41" t="s">
        <v>1</v>
      </c>
      <c r="D8" s="18">
        <f t="shared" ref="D8:D11" si="3">SUM(E8:O8)</f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8">
        <f t="shared" si="0"/>
        <v>0</v>
      </c>
      <c r="Q8" s="23"/>
      <c r="R8" s="23"/>
      <c r="S8" s="23"/>
      <c r="T8" s="23"/>
      <c r="U8" s="23"/>
      <c r="V8" s="23"/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1"/>
        <v>0</v>
      </c>
      <c r="AA8" s="23">
        <f t="shared" si="1"/>
        <v>0</v>
      </c>
      <c r="AB8" s="18">
        <f t="shared" si="2"/>
        <v>0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3"/>
    </row>
    <row r="9" spans="1:40" s="24" customFormat="1" ht="15.75" outlineLevel="1" x14ac:dyDescent="0.25">
      <c r="A9" s="62"/>
      <c r="B9" s="62"/>
      <c r="C9" s="41" t="s">
        <v>2</v>
      </c>
      <c r="D9" s="18">
        <f t="shared" si="3"/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18">
        <f t="shared" si="0"/>
        <v>0</v>
      </c>
      <c r="Q9" s="23">
        <f t="shared" ref="Q9:V11" si="4">AC9-E9</f>
        <v>0</v>
      </c>
      <c r="R9" s="23">
        <f t="shared" si="4"/>
        <v>0</v>
      </c>
      <c r="S9" s="23">
        <f t="shared" si="4"/>
        <v>0</v>
      </c>
      <c r="T9" s="23">
        <f t="shared" si="4"/>
        <v>0</v>
      </c>
      <c r="U9" s="23">
        <f t="shared" si="4"/>
        <v>0</v>
      </c>
      <c r="V9" s="23">
        <f t="shared" si="4"/>
        <v>0</v>
      </c>
      <c r="W9" s="23">
        <f t="shared" si="1"/>
        <v>0</v>
      </c>
      <c r="X9" s="23">
        <f t="shared" si="1"/>
        <v>0</v>
      </c>
      <c r="Y9" s="23">
        <f t="shared" si="1"/>
        <v>0</v>
      </c>
      <c r="Z9" s="23">
        <f t="shared" si="1"/>
        <v>0</v>
      </c>
      <c r="AA9" s="23">
        <f t="shared" si="1"/>
        <v>0</v>
      </c>
      <c r="AB9" s="18">
        <f t="shared" si="2"/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53"/>
    </row>
    <row r="10" spans="1:40" s="24" customFormat="1" ht="15.75" outlineLevel="1" x14ac:dyDescent="0.25">
      <c r="A10" s="62"/>
      <c r="B10" s="62"/>
      <c r="C10" s="41" t="s">
        <v>3</v>
      </c>
      <c r="D10" s="18">
        <f t="shared" si="3"/>
        <v>1752315.8999999997</v>
      </c>
      <c r="E10" s="23">
        <f>68616.7+593.7+2406.3</f>
        <v>71616.7</v>
      </c>
      <c r="F10" s="23">
        <f>71820.3-13783.2</f>
        <v>58037.100000000006</v>
      </c>
      <c r="G10" s="23">
        <v>80899.899999999994</v>
      </c>
      <c r="H10" s="23">
        <v>92441.9</v>
      </c>
      <c r="I10" s="23">
        <v>169903.4</v>
      </c>
      <c r="J10" s="23">
        <v>213589.6</v>
      </c>
      <c r="K10" s="23">
        <v>206555.7</v>
      </c>
      <c r="L10" s="23">
        <v>214817.9</v>
      </c>
      <c r="M10" s="23">
        <v>214817.9</v>
      </c>
      <c r="N10" s="23">
        <v>214817.9</v>
      </c>
      <c r="O10" s="23">
        <v>214817.9</v>
      </c>
      <c r="P10" s="18">
        <f t="shared" si="0"/>
        <v>-844617.60000000009</v>
      </c>
      <c r="Q10" s="23">
        <f t="shared" si="4"/>
        <v>0</v>
      </c>
      <c r="R10" s="23">
        <f t="shared" si="4"/>
        <v>0</v>
      </c>
      <c r="S10" s="23">
        <f t="shared" si="4"/>
        <v>0</v>
      </c>
      <c r="T10" s="23">
        <f t="shared" si="4"/>
        <v>0</v>
      </c>
      <c r="U10" s="23">
        <f t="shared" si="4"/>
        <v>0</v>
      </c>
      <c r="V10" s="23">
        <f t="shared" si="4"/>
        <v>-213589.6</v>
      </c>
      <c r="W10" s="23">
        <f t="shared" si="1"/>
        <v>-201392.2</v>
      </c>
      <c r="X10" s="23">
        <f t="shared" si="1"/>
        <v>-214817.9</v>
      </c>
      <c r="Y10" s="23">
        <f t="shared" si="1"/>
        <v>-214817.9</v>
      </c>
      <c r="Z10" s="23">
        <f t="shared" si="1"/>
        <v>0</v>
      </c>
      <c r="AA10" s="23">
        <f t="shared" si="1"/>
        <v>0</v>
      </c>
      <c r="AB10" s="18">
        <f t="shared" si="2"/>
        <v>907698.3</v>
      </c>
      <c r="AC10" s="23">
        <f>68616.7+593.7+2406.3</f>
        <v>71616.7</v>
      </c>
      <c r="AD10" s="23">
        <f>71820.3-13783.2</f>
        <v>58037.100000000006</v>
      </c>
      <c r="AE10" s="23">
        <v>80899.899999999994</v>
      </c>
      <c r="AF10" s="23">
        <v>92441.9</v>
      </c>
      <c r="AG10" s="23">
        <v>169903.4</v>
      </c>
      <c r="AH10" s="23">
        <v>0</v>
      </c>
      <c r="AI10" s="23">
        <v>5163.5</v>
      </c>
      <c r="AJ10" s="23">
        <v>0</v>
      </c>
      <c r="AK10" s="23">
        <v>0</v>
      </c>
      <c r="AL10" s="23">
        <v>214817.9</v>
      </c>
      <c r="AM10" s="23">
        <v>214817.9</v>
      </c>
      <c r="AN10" s="53"/>
    </row>
    <row r="11" spans="1:40" s="24" customFormat="1" ht="15.75" outlineLevel="1" x14ac:dyDescent="0.25">
      <c r="A11" s="62"/>
      <c r="B11" s="62"/>
      <c r="C11" s="41" t="s">
        <v>4</v>
      </c>
      <c r="D11" s="18">
        <f t="shared" si="3"/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8">
        <f t="shared" si="0"/>
        <v>271.8</v>
      </c>
      <c r="Q11" s="23">
        <f t="shared" si="4"/>
        <v>0</v>
      </c>
      <c r="R11" s="23">
        <f t="shared" si="4"/>
        <v>0</v>
      </c>
      <c r="S11" s="23">
        <f t="shared" si="4"/>
        <v>0</v>
      </c>
      <c r="T11" s="23">
        <f t="shared" si="4"/>
        <v>0</v>
      </c>
      <c r="U11" s="23">
        <f t="shared" si="4"/>
        <v>0</v>
      </c>
      <c r="V11" s="23">
        <f t="shared" si="4"/>
        <v>0</v>
      </c>
      <c r="W11" s="23">
        <f t="shared" si="1"/>
        <v>271.8</v>
      </c>
      <c r="X11" s="23">
        <f t="shared" si="1"/>
        <v>0</v>
      </c>
      <c r="Y11" s="23">
        <f t="shared" si="1"/>
        <v>0</v>
      </c>
      <c r="Z11" s="23">
        <f t="shared" si="1"/>
        <v>0</v>
      </c>
      <c r="AA11" s="23">
        <f t="shared" si="1"/>
        <v>0</v>
      </c>
      <c r="AB11" s="18">
        <f t="shared" si="2"/>
        <v>271.8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271.8</v>
      </c>
      <c r="AJ11" s="23">
        <v>0</v>
      </c>
      <c r="AK11" s="23">
        <v>0</v>
      </c>
      <c r="AL11" s="23">
        <v>0</v>
      </c>
      <c r="AM11" s="23">
        <v>0</v>
      </c>
      <c r="AN11" s="53"/>
    </row>
    <row r="12" spans="1:40" s="24" customFormat="1" ht="15.75" collapsed="1" x14ac:dyDescent="0.25">
      <c r="A12" s="58" t="s">
        <v>231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</row>
    <row r="13" spans="1:40" s="24" customFormat="1" ht="15.75" hidden="1" customHeight="1" outlineLevel="1" x14ac:dyDescent="0.25">
      <c r="A13" s="69" t="s">
        <v>32</v>
      </c>
      <c r="B13" s="69" t="s">
        <v>94</v>
      </c>
      <c r="C13" s="45" t="s">
        <v>0</v>
      </c>
      <c r="D13" s="40">
        <f>SUM(E13:O13)</f>
        <v>15000</v>
      </c>
      <c r="E13" s="17">
        <f t="shared" ref="E13:O13" si="5">SUM(E15:E18)</f>
        <v>0</v>
      </c>
      <c r="F13" s="17">
        <f t="shared" si="5"/>
        <v>0</v>
      </c>
      <c r="G13" s="17">
        <f t="shared" si="5"/>
        <v>0</v>
      </c>
      <c r="H13" s="17">
        <f t="shared" si="5"/>
        <v>0</v>
      </c>
      <c r="I13" s="17">
        <f t="shared" si="5"/>
        <v>5000</v>
      </c>
      <c r="J13" s="17">
        <f t="shared" si="5"/>
        <v>5000</v>
      </c>
      <c r="K13" s="17">
        <f t="shared" si="5"/>
        <v>5000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8">
        <f t="shared" ref="P13:P23" si="6">SUM(Q13:AA13)</f>
        <v>-15000</v>
      </c>
      <c r="Q13" s="17">
        <f t="shared" ref="Q13:AA23" si="7">AC13-E13</f>
        <v>0</v>
      </c>
      <c r="R13" s="17">
        <f t="shared" si="7"/>
        <v>0</v>
      </c>
      <c r="S13" s="17">
        <f t="shared" si="7"/>
        <v>0</v>
      </c>
      <c r="T13" s="17">
        <f t="shared" si="7"/>
        <v>0</v>
      </c>
      <c r="U13" s="17">
        <f t="shared" si="7"/>
        <v>-5000</v>
      </c>
      <c r="V13" s="17">
        <f t="shared" si="7"/>
        <v>-5000</v>
      </c>
      <c r="W13" s="17">
        <f t="shared" si="7"/>
        <v>-5000</v>
      </c>
      <c r="X13" s="17">
        <f t="shared" si="7"/>
        <v>0</v>
      </c>
      <c r="Y13" s="17">
        <f t="shared" si="7"/>
        <v>0</v>
      </c>
      <c r="Z13" s="17">
        <f t="shared" si="7"/>
        <v>0</v>
      </c>
      <c r="AA13" s="17">
        <f t="shared" si="7"/>
        <v>0</v>
      </c>
      <c r="AB13" s="40">
        <f t="shared" ref="AB13:AB23" si="8">SUM(AC13:AM13)</f>
        <v>0</v>
      </c>
      <c r="AC13" s="17">
        <f t="shared" ref="AC13:AM13" si="9">SUM(AC15:AC18)</f>
        <v>0</v>
      </c>
      <c r="AD13" s="17">
        <f t="shared" si="9"/>
        <v>0</v>
      </c>
      <c r="AE13" s="17">
        <f t="shared" si="9"/>
        <v>0</v>
      </c>
      <c r="AF13" s="17">
        <f t="shared" si="9"/>
        <v>0</v>
      </c>
      <c r="AG13" s="17">
        <f t="shared" si="9"/>
        <v>0</v>
      </c>
      <c r="AH13" s="17">
        <f t="shared" si="9"/>
        <v>0</v>
      </c>
      <c r="AI13" s="17">
        <f t="shared" si="9"/>
        <v>0</v>
      </c>
      <c r="AJ13" s="17">
        <f t="shared" si="9"/>
        <v>0</v>
      </c>
      <c r="AK13" s="17">
        <f t="shared" si="9"/>
        <v>0</v>
      </c>
      <c r="AL13" s="17">
        <f t="shared" si="9"/>
        <v>0</v>
      </c>
      <c r="AM13" s="17">
        <f t="shared" si="9"/>
        <v>0</v>
      </c>
      <c r="AN13" s="67" t="s">
        <v>19</v>
      </c>
    </row>
    <row r="14" spans="1:40" s="24" customFormat="1" ht="15.75" hidden="1" customHeight="1" outlineLevel="1" x14ac:dyDescent="0.25">
      <c r="A14" s="69"/>
      <c r="B14" s="69"/>
      <c r="C14" s="45" t="s">
        <v>1</v>
      </c>
      <c r="D14" s="4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>
        <f t="shared" si="6"/>
        <v>0</v>
      </c>
      <c r="Q14" s="17"/>
      <c r="R14" s="17"/>
      <c r="S14" s="17"/>
      <c r="T14" s="17"/>
      <c r="U14" s="17"/>
      <c r="V14" s="17"/>
      <c r="W14" s="17">
        <f t="shared" si="7"/>
        <v>0</v>
      </c>
      <c r="X14" s="17">
        <f t="shared" si="7"/>
        <v>0</v>
      </c>
      <c r="Y14" s="17">
        <f t="shared" si="7"/>
        <v>0</v>
      </c>
      <c r="Z14" s="17">
        <f t="shared" si="7"/>
        <v>0</v>
      </c>
      <c r="AA14" s="17">
        <f t="shared" si="7"/>
        <v>0</v>
      </c>
      <c r="AB14" s="40">
        <f t="shared" si="8"/>
        <v>0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68"/>
    </row>
    <row r="15" spans="1:40" s="24" customFormat="1" ht="15.75" hidden="1" customHeight="1" outlineLevel="1" x14ac:dyDescent="0.25">
      <c r="A15" s="69"/>
      <c r="B15" s="69"/>
      <c r="C15" s="45" t="s">
        <v>2</v>
      </c>
      <c r="D15" s="40">
        <f>SUM(E15:O15)</f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6"/>
        <v>0</v>
      </c>
      <c r="Q15" s="17">
        <f t="shared" si="7"/>
        <v>0</v>
      </c>
      <c r="R15" s="17">
        <f t="shared" si="7"/>
        <v>0</v>
      </c>
      <c r="S15" s="17">
        <f t="shared" si="7"/>
        <v>0</v>
      </c>
      <c r="T15" s="17">
        <f t="shared" si="7"/>
        <v>0</v>
      </c>
      <c r="U15" s="17">
        <f t="shared" si="7"/>
        <v>0</v>
      </c>
      <c r="V15" s="17">
        <f t="shared" si="7"/>
        <v>0</v>
      </c>
      <c r="W15" s="17">
        <f t="shared" si="7"/>
        <v>0</v>
      </c>
      <c r="X15" s="17">
        <f t="shared" si="7"/>
        <v>0</v>
      </c>
      <c r="Y15" s="17">
        <f t="shared" si="7"/>
        <v>0</v>
      </c>
      <c r="Z15" s="17">
        <f t="shared" si="7"/>
        <v>0</v>
      </c>
      <c r="AA15" s="17">
        <f t="shared" si="7"/>
        <v>0</v>
      </c>
      <c r="AB15" s="40">
        <f t="shared" si="8"/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68"/>
    </row>
    <row r="16" spans="1:40" s="24" customFormat="1" ht="15.75" hidden="1" customHeight="1" outlineLevel="1" x14ac:dyDescent="0.25">
      <c r="A16" s="69"/>
      <c r="B16" s="69"/>
      <c r="C16" s="45" t="s">
        <v>3</v>
      </c>
      <c r="D16" s="40">
        <f>SUM(E16:O16)</f>
        <v>7500</v>
      </c>
      <c r="E16" s="17">
        <v>0</v>
      </c>
      <c r="F16" s="17">
        <v>0</v>
      </c>
      <c r="G16" s="17">
        <v>0</v>
      </c>
      <c r="H16" s="17">
        <v>0</v>
      </c>
      <c r="I16" s="17">
        <v>2500</v>
      </c>
      <c r="J16" s="17">
        <v>2500</v>
      </c>
      <c r="K16" s="17">
        <v>2500</v>
      </c>
      <c r="L16" s="23">
        <v>0</v>
      </c>
      <c r="M16" s="23">
        <v>0</v>
      </c>
      <c r="N16" s="23">
        <v>0</v>
      </c>
      <c r="O16" s="23">
        <v>0</v>
      </c>
      <c r="P16" s="18">
        <f t="shared" si="6"/>
        <v>-7500</v>
      </c>
      <c r="Q16" s="17">
        <f t="shared" si="7"/>
        <v>0</v>
      </c>
      <c r="R16" s="17">
        <f t="shared" si="7"/>
        <v>0</v>
      </c>
      <c r="S16" s="17">
        <f t="shared" si="7"/>
        <v>0</v>
      </c>
      <c r="T16" s="17">
        <f t="shared" si="7"/>
        <v>0</v>
      </c>
      <c r="U16" s="17">
        <f t="shared" si="7"/>
        <v>-2500</v>
      </c>
      <c r="V16" s="17">
        <f t="shared" si="7"/>
        <v>-2500</v>
      </c>
      <c r="W16" s="17">
        <f t="shared" si="7"/>
        <v>-2500</v>
      </c>
      <c r="X16" s="17">
        <f t="shared" si="7"/>
        <v>0</v>
      </c>
      <c r="Y16" s="17">
        <f t="shared" si="7"/>
        <v>0</v>
      </c>
      <c r="Z16" s="17">
        <f t="shared" si="7"/>
        <v>0</v>
      </c>
      <c r="AA16" s="17">
        <f t="shared" si="7"/>
        <v>0</v>
      </c>
      <c r="AB16" s="40">
        <f t="shared" si="8"/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68"/>
    </row>
    <row r="17" spans="1:40" s="24" customFormat="1" ht="15.75" hidden="1" customHeight="1" outlineLevel="1" x14ac:dyDescent="0.25">
      <c r="A17" s="69"/>
      <c r="B17" s="69"/>
      <c r="C17" s="45" t="s">
        <v>4</v>
      </c>
      <c r="D17" s="40">
        <f>SUM(E17:O17)</f>
        <v>7500</v>
      </c>
      <c r="E17" s="17">
        <v>0</v>
      </c>
      <c r="F17" s="17">
        <v>0</v>
      </c>
      <c r="G17" s="17">
        <v>0</v>
      </c>
      <c r="H17" s="17">
        <v>0</v>
      </c>
      <c r="I17" s="17">
        <v>2500</v>
      </c>
      <c r="J17" s="17">
        <v>2500</v>
      </c>
      <c r="K17" s="17">
        <v>2500</v>
      </c>
      <c r="L17" s="23">
        <v>0</v>
      </c>
      <c r="M17" s="23">
        <v>0</v>
      </c>
      <c r="N17" s="23">
        <v>0</v>
      </c>
      <c r="O17" s="23">
        <v>0</v>
      </c>
      <c r="P17" s="18">
        <f t="shared" si="6"/>
        <v>-7500</v>
      </c>
      <c r="Q17" s="17">
        <f t="shared" si="7"/>
        <v>0</v>
      </c>
      <c r="R17" s="17">
        <f t="shared" si="7"/>
        <v>0</v>
      </c>
      <c r="S17" s="17">
        <f t="shared" si="7"/>
        <v>0</v>
      </c>
      <c r="T17" s="17">
        <f t="shared" si="7"/>
        <v>0</v>
      </c>
      <c r="U17" s="17">
        <f t="shared" si="7"/>
        <v>-2500</v>
      </c>
      <c r="V17" s="17">
        <f t="shared" si="7"/>
        <v>-2500</v>
      </c>
      <c r="W17" s="17">
        <f t="shared" si="7"/>
        <v>-2500</v>
      </c>
      <c r="X17" s="17">
        <f t="shared" si="7"/>
        <v>0</v>
      </c>
      <c r="Y17" s="17">
        <f t="shared" si="7"/>
        <v>0</v>
      </c>
      <c r="Z17" s="17">
        <f t="shared" si="7"/>
        <v>0</v>
      </c>
      <c r="AA17" s="17">
        <f t="shared" si="7"/>
        <v>0</v>
      </c>
      <c r="AB17" s="40">
        <f t="shared" si="8"/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68"/>
    </row>
    <row r="18" spans="1:40" s="24" customFormat="1" ht="15.75" hidden="1" customHeight="1" outlineLevel="1" x14ac:dyDescent="0.25">
      <c r="A18" s="69"/>
      <c r="B18" s="69"/>
      <c r="C18" s="45" t="s">
        <v>5</v>
      </c>
      <c r="D18" s="40">
        <f>SUM(E18:O18)</f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8">
        <f t="shared" si="6"/>
        <v>0</v>
      </c>
      <c r="Q18" s="17">
        <f t="shared" si="7"/>
        <v>0</v>
      </c>
      <c r="R18" s="17">
        <f t="shared" si="7"/>
        <v>0</v>
      </c>
      <c r="S18" s="17">
        <f t="shared" si="7"/>
        <v>0</v>
      </c>
      <c r="T18" s="17">
        <f t="shared" si="7"/>
        <v>0</v>
      </c>
      <c r="U18" s="17">
        <f t="shared" si="7"/>
        <v>0</v>
      </c>
      <c r="V18" s="17">
        <f t="shared" si="7"/>
        <v>0</v>
      </c>
      <c r="W18" s="17">
        <f t="shared" si="7"/>
        <v>0</v>
      </c>
      <c r="X18" s="17">
        <f t="shared" si="7"/>
        <v>0</v>
      </c>
      <c r="Y18" s="17">
        <f t="shared" si="7"/>
        <v>0</v>
      </c>
      <c r="Z18" s="17">
        <f t="shared" si="7"/>
        <v>0</v>
      </c>
      <c r="AA18" s="17">
        <f t="shared" si="7"/>
        <v>0</v>
      </c>
      <c r="AB18" s="40">
        <f t="shared" si="8"/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68"/>
    </row>
    <row r="19" spans="1:40" s="24" customFormat="1" ht="15.75" customHeight="1" outlineLevel="1" x14ac:dyDescent="0.25">
      <c r="A19" s="54" t="s">
        <v>232</v>
      </c>
      <c r="B19" s="54" t="s">
        <v>94</v>
      </c>
      <c r="C19" s="41" t="s">
        <v>0</v>
      </c>
      <c r="D19" s="18">
        <f>SUM(E19:O19)</f>
        <v>102000</v>
      </c>
      <c r="E19" s="23">
        <f>SUM(E21:E23)</f>
        <v>0</v>
      </c>
      <c r="F19" s="23">
        <f>SUM(F21:F23)</f>
        <v>0</v>
      </c>
      <c r="G19" s="23">
        <f>SUM(G21:G23)</f>
        <v>0</v>
      </c>
      <c r="H19" s="23">
        <f>SUM(H21:H23)</f>
        <v>0</v>
      </c>
      <c r="I19" s="23">
        <f>SUM(I21:I23)</f>
        <v>0</v>
      </c>
      <c r="J19" s="23">
        <f>SUM(J21:J23)</f>
        <v>0</v>
      </c>
      <c r="K19" s="23">
        <f>SUM(K21:K23)</f>
        <v>72000</v>
      </c>
      <c r="L19" s="23">
        <f>SUM(L21:L23)</f>
        <v>30000</v>
      </c>
      <c r="M19" s="23">
        <f>SUM(M21:M23)</f>
        <v>0</v>
      </c>
      <c r="N19" s="23">
        <f>SUM(N21:N23)</f>
        <v>0</v>
      </c>
      <c r="O19" s="23">
        <f>SUM(O21:O23)</f>
        <v>0</v>
      </c>
      <c r="P19" s="18">
        <f t="shared" si="6"/>
        <v>-93856</v>
      </c>
      <c r="Q19" s="23">
        <f t="shared" si="7"/>
        <v>0</v>
      </c>
      <c r="R19" s="23">
        <f t="shared" si="7"/>
        <v>0</v>
      </c>
      <c r="S19" s="23">
        <f t="shared" si="7"/>
        <v>0</v>
      </c>
      <c r="T19" s="23">
        <f t="shared" si="7"/>
        <v>0</v>
      </c>
      <c r="U19" s="23">
        <f t="shared" si="7"/>
        <v>0</v>
      </c>
      <c r="V19" s="23">
        <f t="shared" si="7"/>
        <v>5272</v>
      </c>
      <c r="W19" s="23">
        <f t="shared" si="7"/>
        <v>-69128</v>
      </c>
      <c r="X19" s="23">
        <f t="shared" si="7"/>
        <v>-30000</v>
      </c>
      <c r="Y19" s="23">
        <f t="shared" si="7"/>
        <v>0</v>
      </c>
      <c r="Z19" s="23">
        <f t="shared" si="7"/>
        <v>0</v>
      </c>
      <c r="AA19" s="23">
        <f t="shared" si="7"/>
        <v>0</v>
      </c>
      <c r="AB19" s="18">
        <f t="shared" si="8"/>
        <v>8144</v>
      </c>
      <c r="AC19" s="23">
        <f>SUM(AC21:AC23)</f>
        <v>0</v>
      </c>
      <c r="AD19" s="23">
        <f>SUM(AD21:AD23)</f>
        <v>0</v>
      </c>
      <c r="AE19" s="23">
        <f>SUM(AE21:AE23)</f>
        <v>0</v>
      </c>
      <c r="AF19" s="23">
        <f>SUM(AF21:AF23)</f>
        <v>0</v>
      </c>
      <c r="AG19" s="23">
        <f>SUM(AG21:AG23)</f>
        <v>0</v>
      </c>
      <c r="AH19" s="23">
        <f>SUM(AH21:AH23)</f>
        <v>5272</v>
      </c>
      <c r="AI19" s="23">
        <f>SUM(AI21:AI23)</f>
        <v>2872</v>
      </c>
      <c r="AJ19" s="23">
        <f>SUM(AJ21:AJ23)</f>
        <v>0</v>
      </c>
      <c r="AK19" s="23">
        <f>SUM(AK21:AK23)</f>
        <v>0</v>
      </c>
      <c r="AL19" s="23">
        <f>SUM(AL21:AL23)</f>
        <v>0</v>
      </c>
      <c r="AM19" s="23">
        <f>SUM(AM21:AM23)</f>
        <v>0</v>
      </c>
      <c r="AN19" s="53" t="s">
        <v>53</v>
      </c>
    </row>
    <row r="20" spans="1:40" s="24" customFormat="1" ht="15.75" customHeight="1" outlineLevel="1" x14ac:dyDescent="0.25">
      <c r="A20" s="54"/>
      <c r="B20" s="54"/>
      <c r="C20" s="41" t="s">
        <v>1</v>
      </c>
      <c r="D20" s="18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8">
        <f t="shared" si="6"/>
        <v>0</v>
      </c>
      <c r="Q20" s="23"/>
      <c r="R20" s="23"/>
      <c r="S20" s="23"/>
      <c r="T20" s="23"/>
      <c r="U20" s="23"/>
      <c r="V20" s="23"/>
      <c r="W20" s="23">
        <f t="shared" si="7"/>
        <v>0</v>
      </c>
      <c r="X20" s="23">
        <f t="shared" si="7"/>
        <v>0</v>
      </c>
      <c r="Y20" s="23">
        <f t="shared" si="7"/>
        <v>0</v>
      </c>
      <c r="Z20" s="23">
        <f t="shared" si="7"/>
        <v>0</v>
      </c>
      <c r="AA20" s="23">
        <f t="shared" si="7"/>
        <v>0</v>
      </c>
      <c r="AB20" s="18">
        <f t="shared" si="8"/>
        <v>0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53"/>
    </row>
    <row r="21" spans="1:40" s="24" customFormat="1" ht="15.75" customHeight="1" outlineLevel="1" x14ac:dyDescent="0.25">
      <c r="A21" s="54"/>
      <c r="B21" s="54"/>
      <c r="C21" s="41" t="s">
        <v>2</v>
      </c>
      <c r="D21" s="18">
        <f>SUM(E21:O21)</f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18">
        <f t="shared" si="6"/>
        <v>0</v>
      </c>
      <c r="Q21" s="23">
        <f t="shared" si="7"/>
        <v>0</v>
      </c>
      <c r="R21" s="23">
        <f t="shared" si="7"/>
        <v>0</v>
      </c>
      <c r="S21" s="23">
        <f t="shared" si="7"/>
        <v>0</v>
      </c>
      <c r="T21" s="23">
        <f t="shared" si="7"/>
        <v>0</v>
      </c>
      <c r="U21" s="23">
        <f t="shared" si="7"/>
        <v>0</v>
      </c>
      <c r="V21" s="23">
        <f t="shared" si="7"/>
        <v>0</v>
      </c>
      <c r="W21" s="23">
        <f t="shared" si="7"/>
        <v>0</v>
      </c>
      <c r="X21" s="23">
        <f t="shared" si="7"/>
        <v>0</v>
      </c>
      <c r="Y21" s="23">
        <f t="shared" si="7"/>
        <v>0</v>
      </c>
      <c r="Z21" s="23">
        <f t="shared" si="7"/>
        <v>0</v>
      </c>
      <c r="AA21" s="23">
        <f t="shared" si="7"/>
        <v>0</v>
      </c>
      <c r="AB21" s="18">
        <f t="shared" si="8"/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53"/>
    </row>
    <row r="22" spans="1:40" s="24" customFormat="1" ht="15.75" customHeight="1" outlineLevel="1" x14ac:dyDescent="0.25">
      <c r="A22" s="54"/>
      <c r="B22" s="54"/>
      <c r="C22" s="41" t="s">
        <v>3</v>
      </c>
      <c r="D22" s="18">
        <f>SUM(E22:O22)</f>
        <v>91800</v>
      </c>
      <c r="E22" s="23">
        <v>0</v>
      </c>
      <c r="F22" s="23">
        <v>0</v>
      </c>
      <c r="G22" s="23">
        <v>0</v>
      </c>
      <c r="H22" s="23">
        <f>4500-4500</f>
        <v>0</v>
      </c>
      <c r="I22" s="23">
        <v>0</v>
      </c>
      <c r="J22" s="23">
        <v>0</v>
      </c>
      <c r="K22" s="23">
        <v>64800</v>
      </c>
      <c r="L22" s="23">
        <v>27000</v>
      </c>
      <c r="M22" s="23">
        <v>0</v>
      </c>
      <c r="N22" s="23">
        <v>0</v>
      </c>
      <c r="O22" s="23">
        <v>0</v>
      </c>
      <c r="P22" s="18">
        <f t="shared" si="6"/>
        <v>-86056</v>
      </c>
      <c r="Q22" s="23">
        <f t="shared" si="7"/>
        <v>0</v>
      </c>
      <c r="R22" s="23">
        <f t="shared" si="7"/>
        <v>0</v>
      </c>
      <c r="S22" s="23">
        <f t="shared" si="7"/>
        <v>0</v>
      </c>
      <c r="T22" s="23">
        <f t="shared" si="7"/>
        <v>0</v>
      </c>
      <c r="U22" s="23">
        <f t="shared" si="7"/>
        <v>0</v>
      </c>
      <c r="V22" s="23">
        <f t="shared" si="7"/>
        <v>2872</v>
      </c>
      <c r="W22" s="23">
        <f t="shared" si="7"/>
        <v>-61928</v>
      </c>
      <c r="X22" s="23">
        <f t="shared" si="7"/>
        <v>-27000</v>
      </c>
      <c r="Y22" s="23">
        <f t="shared" si="7"/>
        <v>0</v>
      </c>
      <c r="Z22" s="23">
        <f t="shared" si="7"/>
        <v>0</v>
      </c>
      <c r="AA22" s="23">
        <f t="shared" si="7"/>
        <v>0</v>
      </c>
      <c r="AB22" s="18">
        <f t="shared" si="8"/>
        <v>5744</v>
      </c>
      <c r="AC22" s="23">
        <v>0</v>
      </c>
      <c r="AD22" s="23">
        <v>0</v>
      </c>
      <c r="AE22" s="23">
        <v>0</v>
      </c>
      <c r="AF22" s="23">
        <f>4500-4500</f>
        <v>0</v>
      </c>
      <c r="AG22" s="23">
        <v>0</v>
      </c>
      <c r="AH22" s="23">
        <v>2872</v>
      </c>
      <c r="AI22" s="23">
        <v>2872</v>
      </c>
      <c r="AJ22" s="23">
        <v>0</v>
      </c>
      <c r="AK22" s="23">
        <v>0</v>
      </c>
      <c r="AL22" s="23">
        <v>0</v>
      </c>
      <c r="AM22" s="23">
        <v>0</v>
      </c>
      <c r="AN22" s="53"/>
    </row>
    <row r="23" spans="1:40" s="24" customFormat="1" ht="15.75" customHeight="1" outlineLevel="1" x14ac:dyDescent="0.25">
      <c r="A23" s="54"/>
      <c r="B23" s="54"/>
      <c r="C23" s="41" t="s">
        <v>4</v>
      </c>
      <c r="D23" s="18">
        <f>SUM(E23:O23)</f>
        <v>10200</v>
      </c>
      <c r="E23" s="23">
        <v>0</v>
      </c>
      <c r="F23" s="23">
        <v>0</v>
      </c>
      <c r="G23" s="23">
        <v>0</v>
      </c>
      <c r="H23" s="23">
        <f>4500-4500</f>
        <v>0</v>
      </c>
      <c r="I23" s="23">
        <v>0</v>
      </c>
      <c r="J23" s="23">
        <v>0</v>
      </c>
      <c r="K23" s="23">
        <v>7200</v>
      </c>
      <c r="L23" s="23">
        <v>3000</v>
      </c>
      <c r="M23" s="23">
        <v>0</v>
      </c>
      <c r="N23" s="23">
        <v>0</v>
      </c>
      <c r="O23" s="23">
        <v>0</v>
      </c>
      <c r="P23" s="18">
        <f t="shared" si="6"/>
        <v>-7800</v>
      </c>
      <c r="Q23" s="23">
        <f t="shared" si="7"/>
        <v>0</v>
      </c>
      <c r="R23" s="23">
        <f t="shared" si="7"/>
        <v>0</v>
      </c>
      <c r="S23" s="23">
        <f t="shared" si="7"/>
        <v>0</v>
      </c>
      <c r="T23" s="23">
        <f t="shared" si="7"/>
        <v>0</v>
      </c>
      <c r="U23" s="23">
        <f t="shared" si="7"/>
        <v>0</v>
      </c>
      <c r="V23" s="23">
        <f t="shared" si="7"/>
        <v>2400</v>
      </c>
      <c r="W23" s="23">
        <f t="shared" si="7"/>
        <v>-7200</v>
      </c>
      <c r="X23" s="23">
        <f t="shared" si="7"/>
        <v>-3000</v>
      </c>
      <c r="Y23" s="23">
        <f t="shared" si="7"/>
        <v>0</v>
      </c>
      <c r="Z23" s="23">
        <f t="shared" si="7"/>
        <v>0</v>
      </c>
      <c r="AA23" s="23">
        <f t="shared" si="7"/>
        <v>0</v>
      </c>
      <c r="AB23" s="18">
        <f t="shared" si="8"/>
        <v>2400</v>
      </c>
      <c r="AC23" s="23">
        <v>0</v>
      </c>
      <c r="AD23" s="23">
        <v>0</v>
      </c>
      <c r="AE23" s="23">
        <v>0</v>
      </c>
      <c r="AF23" s="23">
        <f>4500-4500</f>
        <v>0</v>
      </c>
      <c r="AG23" s="23">
        <v>0</v>
      </c>
      <c r="AH23" s="23">
        <v>2400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53"/>
    </row>
    <row r="24" spans="1:40" s="24" customFormat="1" ht="15.75" x14ac:dyDescent="0.25">
      <c r="A24" s="58" t="s">
        <v>254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</row>
    <row r="25" spans="1:40" s="24" customFormat="1" ht="15.75" outlineLevel="1" x14ac:dyDescent="0.25">
      <c r="A25" s="54" t="s">
        <v>233</v>
      </c>
      <c r="B25" s="54" t="s">
        <v>168</v>
      </c>
      <c r="C25" s="41" t="s">
        <v>0</v>
      </c>
      <c r="D25" s="18">
        <f>SUM(E25:O25)</f>
        <v>406993.5</v>
      </c>
      <c r="E25" s="23">
        <f>SUM(E27:E29)</f>
        <v>0</v>
      </c>
      <c r="F25" s="23">
        <f>SUM(F27:F29)</f>
        <v>0</v>
      </c>
      <c r="G25" s="23">
        <f>SUM(G27:G29)</f>
        <v>0</v>
      </c>
      <c r="H25" s="23">
        <f>SUM(H27:H29)</f>
        <v>0</v>
      </c>
      <c r="I25" s="23">
        <f>SUM(I27:I29)</f>
        <v>0</v>
      </c>
      <c r="J25" s="23">
        <f>SUM(J27:J29)</f>
        <v>0</v>
      </c>
      <c r="K25" s="23">
        <f>SUM(K27:K29)</f>
        <v>0</v>
      </c>
      <c r="L25" s="23">
        <f>SUM(L27:L29)</f>
        <v>0</v>
      </c>
      <c r="M25" s="23">
        <f>SUM(M27:M29)</f>
        <v>406993.5</v>
      </c>
      <c r="N25" s="23">
        <f>SUM(N27:N29)</f>
        <v>0</v>
      </c>
      <c r="O25" s="23">
        <f>SUM(O27:O29)</f>
        <v>0</v>
      </c>
      <c r="P25" s="18">
        <f t="shared" ref="P25:P29" si="10">SUM(Q25:AA25)</f>
        <v>706482</v>
      </c>
      <c r="Q25" s="23">
        <f t="shared" ref="Q25:AA29" si="11">AC25-E25</f>
        <v>0</v>
      </c>
      <c r="R25" s="23">
        <f t="shared" si="11"/>
        <v>0</v>
      </c>
      <c r="S25" s="23">
        <f t="shared" si="11"/>
        <v>0</v>
      </c>
      <c r="T25" s="23">
        <f t="shared" si="11"/>
        <v>0</v>
      </c>
      <c r="U25" s="23">
        <f t="shared" si="11"/>
        <v>0</v>
      </c>
      <c r="V25" s="23">
        <f t="shared" si="11"/>
        <v>325666.7</v>
      </c>
      <c r="W25" s="23">
        <f t="shared" si="11"/>
        <v>195777.8</v>
      </c>
      <c r="X25" s="23">
        <f t="shared" si="11"/>
        <v>592031</v>
      </c>
      <c r="Y25" s="23">
        <f t="shared" si="11"/>
        <v>-406993.5</v>
      </c>
      <c r="Z25" s="23">
        <f t="shared" si="11"/>
        <v>0</v>
      </c>
      <c r="AA25" s="23">
        <f t="shared" si="11"/>
        <v>0</v>
      </c>
      <c r="AB25" s="18">
        <f t="shared" ref="AB25:AB29" si="12">SUM(AC25:AM25)</f>
        <v>1113475.5</v>
      </c>
      <c r="AC25" s="23">
        <f>SUM(AC27:AC29)</f>
        <v>0</v>
      </c>
      <c r="AD25" s="23">
        <f>SUM(AD27:AD29)</f>
        <v>0</v>
      </c>
      <c r="AE25" s="23">
        <f>SUM(AE27:AE29)</f>
        <v>0</v>
      </c>
      <c r="AF25" s="23">
        <f>SUM(AF27:AF29)</f>
        <v>0</v>
      </c>
      <c r="AG25" s="23">
        <f>SUM(AG27:AG29)</f>
        <v>0</v>
      </c>
      <c r="AH25" s="23">
        <f>SUM(AH27:AH29)</f>
        <v>325666.7</v>
      </c>
      <c r="AI25" s="23">
        <f>SUM(AI27:AI29)</f>
        <v>195777.8</v>
      </c>
      <c r="AJ25" s="23">
        <f>SUM(AJ27:AJ29)</f>
        <v>592031</v>
      </c>
      <c r="AK25" s="23">
        <f>SUM(AK27:AK29)</f>
        <v>0</v>
      </c>
      <c r="AL25" s="23">
        <f>SUM(AL27:AL29)</f>
        <v>0</v>
      </c>
      <c r="AM25" s="23">
        <f>SUM(AM27:AM29)</f>
        <v>0</v>
      </c>
      <c r="AN25" s="53" t="s">
        <v>142</v>
      </c>
    </row>
    <row r="26" spans="1:40" s="24" customFormat="1" ht="15.75" outlineLevel="1" x14ac:dyDescent="0.25">
      <c r="A26" s="54"/>
      <c r="B26" s="54"/>
      <c r="C26" s="41" t="s">
        <v>1</v>
      </c>
      <c r="D26" s="18">
        <f t="shared" ref="D26:D29" si="13">SUM(E26:O26)</f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8">
        <f t="shared" si="10"/>
        <v>0</v>
      </c>
      <c r="Q26" s="23"/>
      <c r="R26" s="23"/>
      <c r="S26" s="23"/>
      <c r="T26" s="23"/>
      <c r="U26" s="23"/>
      <c r="V26" s="23"/>
      <c r="W26" s="23">
        <f t="shared" si="11"/>
        <v>0</v>
      </c>
      <c r="X26" s="23">
        <f t="shared" si="11"/>
        <v>0</v>
      </c>
      <c r="Y26" s="23">
        <f t="shared" si="11"/>
        <v>0</v>
      </c>
      <c r="Z26" s="23">
        <f t="shared" si="11"/>
        <v>0</v>
      </c>
      <c r="AA26" s="23">
        <f t="shared" si="11"/>
        <v>0</v>
      </c>
      <c r="AB26" s="18">
        <f t="shared" si="12"/>
        <v>0</v>
      </c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57"/>
    </row>
    <row r="27" spans="1:40" s="24" customFormat="1" ht="15.75" outlineLevel="1" x14ac:dyDescent="0.25">
      <c r="A27" s="54"/>
      <c r="B27" s="54"/>
      <c r="C27" s="41" t="s">
        <v>2</v>
      </c>
      <c r="D27" s="18">
        <f t="shared" si="13"/>
        <v>406993.5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406993.5</v>
      </c>
      <c r="N27" s="23">
        <v>0</v>
      </c>
      <c r="O27" s="23">
        <v>0</v>
      </c>
      <c r="P27" s="18">
        <f t="shared" si="10"/>
        <v>647606.5</v>
      </c>
      <c r="Q27" s="23">
        <f t="shared" ref="Q27:V29" si="14">AC27-E27</f>
        <v>0</v>
      </c>
      <c r="R27" s="23">
        <f t="shared" si="14"/>
        <v>0</v>
      </c>
      <c r="S27" s="23">
        <f t="shared" si="14"/>
        <v>0</v>
      </c>
      <c r="T27" s="23">
        <f t="shared" si="14"/>
        <v>0</v>
      </c>
      <c r="U27" s="23">
        <f t="shared" si="14"/>
        <v>0</v>
      </c>
      <c r="V27" s="23">
        <f t="shared" si="14"/>
        <v>293100</v>
      </c>
      <c r="W27" s="23">
        <f t="shared" si="11"/>
        <v>176200</v>
      </c>
      <c r="X27" s="23">
        <f t="shared" si="11"/>
        <v>585300</v>
      </c>
      <c r="Y27" s="23">
        <f t="shared" si="11"/>
        <v>-406993.5</v>
      </c>
      <c r="Z27" s="23">
        <f t="shared" si="11"/>
        <v>0</v>
      </c>
      <c r="AA27" s="23">
        <f t="shared" si="11"/>
        <v>0</v>
      </c>
      <c r="AB27" s="18">
        <f t="shared" si="12"/>
        <v>1054600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293100</v>
      </c>
      <c r="AI27" s="23">
        <v>176200</v>
      </c>
      <c r="AJ27" s="23">
        <v>585300</v>
      </c>
      <c r="AK27" s="23">
        <v>0</v>
      </c>
      <c r="AL27" s="23">
        <v>0</v>
      </c>
      <c r="AM27" s="23">
        <v>0</v>
      </c>
      <c r="AN27" s="57"/>
    </row>
    <row r="28" spans="1:40" s="24" customFormat="1" ht="15.75" outlineLevel="1" x14ac:dyDescent="0.25">
      <c r="A28" s="54"/>
      <c r="B28" s="54"/>
      <c r="C28" s="41" t="s">
        <v>3</v>
      </c>
      <c r="D28" s="18">
        <f t="shared" si="13"/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18">
        <f t="shared" si="10"/>
        <v>58875.5</v>
      </c>
      <c r="Q28" s="23">
        <f t="shared" si="14"/>
        <v>0</v>
      </c>
      <c r="R28" s="23">
        <f t="shared" si="14"/>
        <v>0</v>
      </c>
      <c r="S28" s="23">
        <f t="shared" si="14"/>
        <v>0</v>
      </c>
      <c r="T28" s="23">
        <f t="shared" si="14"/>
        <v>0</v>
      </c>
      <c r="U28" s="23">
        <f t="shared" si="14"/>
        <v>0</v>
      </c>
      <c r="V28" s="23">
        <f t="shared" si="14"/>
        <v>32566.7</v>
      </c>
      <c r="W28" s="23">
        <f t="shared" si="11"/>
        <v>19577.8</v>
      </c>
      <c r="X28" s="23">
        <f t="shared" si="11"/>
        <v>6731</v>
      </c>
      <c r="Y28" s="23">
        <f t="shared" si="11"/>
        <v>0</v>
      </c>
      <c r="Z28" s="23">
        <f t="shared" si="11"/>
        <v>0</v>
      </c>
      <c r="AA28" s="23">
        <f t="shared" si="11"/>
        <v>0</v>
      </c>
      <c r="AB28" s="18">
        <f t="shared" si="12"/>
        <v>58875.5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32566.7</v>
      </c>
      <c r="AI28" s="23">
        <v>19577.8</v>
      </c>
      <c r="AJ28" s="23">
        <v>6731</v>
      </c>
      <c r="AK28" s="23">
        <v>0</v>
      </c>
      <c r="AL28" s="23">
        <v>0</v>
      </c>
      <c r="AM28" s="23">
        <v>0</v>
      </c>
      <c r="AN28" s="57"/>
    </row>
    <row r="29" spans="1:40" s="24" customFormat="1" ht="15.75" outlineLevel="1" x14ac:dyDescent="0.25">
      <c r="A29" s="54"/>
      <c r="B29" s="54"/>
      <c r="C29" s="41" t="s">
        <v>4</v>
      </c>
      <c r="D29" s="18">
        <f t="shared" si="13"/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18">
        <f t="shared" si="10"/>
        <v>0</v>
      </c>
      <c r="Q29" s="23">
        <f t="shared" si="14"/>
        <v>0</v>
      </c>
      <c r="R29" s="23">
        <f t="shared" si="14"/>
        <v>0</v>
      </c>
      <c r="S29" s="23">
        <f t="shared" si="14"/>
        <v>0</v>
      </c>
      <c r="T29" s="23">
        <f t="shared" si="14"/>
        <v>0</v>
      </c>
      <c r="U29" s="23">
        <f t="shared" si="14"/>
        <v>0</v>
      </c>
      <c r="V29" s="23">
        <f t="shared" si="14"/>
        <v>0</v>
      </c>
      <c r="W29" s="23">
        <f t="shared" si="11"/>
        <v>0</v>
      </c>
      <c r="X29" s="23">
        <f t="shared" si="11"/>
        <v>0</v>
      </c>
      <c r="Y29" s="23">
        <f t="shared" si="11"/>
        <v>0</v>
      </c>
      <c r="Z29" s="23">
        <f t="shared" si="11"/>
        <v>0</v>
      </c>
      <c r="AA29" s="23">
        <f t="shared" si="11"/>
        <v>0</v>
      </c>
      <c r="AB29" s="18">
        <f t="shared" si="12"/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57"/>
    </row>
    <row r="30" spans="1:40" s="24" customFormat="1" ht="33" customHeight="1" x14ac:dyDescent="0.25">
      <c r="A30" s="58" t="s">
        <v>253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1:40" s="24" customFormat="1" ht="15.75" outlineLevel="1" x14ac:dyDescent="0.25">
      <c r="A31" s="54" t="s">
        <v>234</v>
      </c>
      <c r="B31" s="54" t="s">
        <v>111</v>
      </c>
      <c r="C31" s="41" t="s">
        <v>0</v>
      </c>
      <c r="D31" s="18">
        <f>SUM(E31:O31)</f>
        <v>169390.40000000002</v>
      </c>
      <c r="E31" s="23">
        <f t="shared" ref="E31:O31" si="15">SUM(E33:E36)</f>
        <v>0.1</v>
      </c>
      <c r="F31" s="23">
        <f t="shared" si="15"/>
        <v>128900.2</v>
      </c>
      <c r="G31" s="23">
        <f t="shared" si="15"/>
        <v>14230.400000000001</v>
      </c>
      <c r="H31" s="23">
        <f t="shared" si="15"/>
        <v>0</v>
      </c>
      <c r="I31" s="23">
        <f t="shared" si="15"/>
        <v>26259.7</v>
      </c>
      <c r="J31" s="23">
        <f t="shared" si="15"/>
        <v>0</v>
      </c>
      <c r="K31" s="23">
        <f t="shared" si="15"/>
        <v>0</v>
      </c>
      <c r="L31" s="23">
        <f t="shared" si="15"/>
        <v>0</v>
      </c>
      <c r="M31" s="23">
        <f t="shared" si="15"/>
        <v>0</v>
      </c>
      <c r="N31" s="23">
        <f t="shared" si="15"/>
        <v>0</v>
      </c>
      <c r="O31" s="23">
        <f t="shared" si="15"/>
        <v>0</v>
      </c>
      <c r="P31" s="18">
        <f t="shared" ref="P31:P36" si="16">SUM(Q31:AA31)</f>
        <v>108006.1</v>
      </c>
      <c r="Q31" s="23">
        <f t="shared" ref="Q31:AA36" si="17">AC31-E31</f>
        <v>0</v>
      </c>
      <c r="R31" s="23">
        <f t="shared" si="17"/>
        <v>0</v>
      </c>
      <c r="S31" s="23">
        <f t="shared" si="17"/>
        <v>0</v>
      </c>
      <c r="T31" s="23">
        <f t="shared" si="17"/>
        <v>0</v>
      </c>
      <c r="U31" s="23">
        <f t="shared" si="17"/>
        <v>0</v>
      </c>
      <c r="V31" s="23">
        <f t="shared" si="17"/>
        <v>33006.1</v>
      </c>
      <c r="W31" s="23">
        <f t="shared" si="17"/>
        <v>25000</v>
      </c>
      <c r="X31" s="23">
        <f t="shared" si="17"/>
        <v>25000</v>
      </c>
      <c r="Y31" s="23">
        <f t="shared" si="17"/>
        <v>25000</v>
      </c>
      <c r="Z31" s="23">
        <f t="shared" si="17"/>
        <v>0</v>
      </c>
      <c r="AA31" s="23">
        <f t="shared" si="17"/>
        <v>0</v>
      </c>
      <c r="AB31" s="18">
        <f t="shared" ref="AB31:AB36" si="18">SUM(AC31:AM31)</f>
        <v>277396.5</v>
      </c>
      <c r="AC31" s="23">
        <f t="shared" ref="AC31:AM31" si="19">SUM(AC33:AC36)</f>
        <v>0.1</v>
      </c>
      <c r="AD31" s="23">
        <f t="shared" si="19"/>
        <v>128900.2</v>
      </c>
      <c r="AE31" s="23">
        <f t="shared" si="19"/>
        <v>14230.400000000001</v>
      </c>
      <c r="AF31" s="23">
        <f t="shared" si="19"/>
        <v>0</v>
      </c>
      <c r="AG31" s="23">
        <f t="shared" si="19"/>
        <v>26259.7</v>
      </c>
      <c r="AH31" s="23">
        <f t="shared" si="19"/>
        <v>33006.1</v>
      </c>
      <c r="AI31" s="23">
        <f t="shared" si="19"/>
        <v>25000</v>
      </c>
      <c r="AJ31" s="23">
        <f t="shared" si="19"/>
        <v>25000</v>
      </c>
      <c r="AK31" s="23">
        <f t="shared" si="19"/>
        <v>25000</v>
      </c>
      <c r="AL31" s="23">
        <f t="shared" si="19"/>
        <v>0</v>
      </c>
      <c r="AM31" s="23">
        <f t="shared" si="19"/>
        <v>0</v>
      </c>
      <c r="AN31" s="53" t="s">
        <v>17</v>
      </c>
    </row>
    <row r="32" spans="1:40" s="24" customFormat="1" ht="15.75" outlineLevel="1" x14ac:dyDescent="0.25">
      <c r="A32" s="54"/>
      <c r="B32" s="54"/>
      <c r="C32" s="41" t="s">
        <v>1</v>
      </c>
      <c r="D32" s="18">
        <f t="shared" ref="D32:D36" si="20">SUM(E32:O32)</f>
        <v>0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8">
        <f t="shared" si="16"/>
        <v>0</v>
      </c>
      <c r="Q32" s="23"/>
      <c r="R32" s="23"/>
      <c r="S32" s="23"/>
      <c r="T32" s="23"/>
      <c r="U32" s="23"/>
      <c r="V32" s="23"/>
      <c r="W32" s="23">
        <f t="shared" si="17"/>
        <v>0</v>
      </c>
      <c r="X32" s="23">
        <f t="shared" si="17"/>
        <v>0</v>
      </c>
      <c r="Y32" s="23">
        <f t="shared" si="17"/>
        <v>0</v>
      </c>
      <c r="Z32" s="23">
        <f t="shared" si="17"/>
        <v>0</v>
      </c>
      <c r="AA32" s="23">
        <f t="shared" si="17"/>
        <v>0</v>
      </c>
      <c r="AB32" s="18">
        <f t="shared" si="18"/>
        <v>0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53"/>
    </row>
    <row r="33" spans="1:40" s="24" customFormat="1" ht="15.75" outlineLevel="1" x14ac:dyDescent="0.25">
      <c r="A33" s="54"/>
      <c r="B33" s="54"/>
      <c r="C33" s="41" t="s">
        <v>2</v>
      </c>
      <c r="D33" s="18">
        <f t="shared" si="20"/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18">
        <f t="shared" si="16"/>
        <v>0</v>
      </c>
      <c r="Q33" s="23">
        <f t="shared" ref="Q33:V36" si="21">AC33-E33</f>
        <v>0</v>
      </c>
      <c r="R33" s="23">
        <f t="shared" si="21"/>
        <v>0</v>
      </c>
      <c r="S33" s="23">
        <f t="shared" si="21"/>
        <v>0</v>
      </c>
      <c r="T33" s="23">
        <f t="shared" si="21"/>
        <v>0</v>
      </c>
      <c r="U33" s="23">
        <f t="shared" si="21"/>
        <v>0</v>
      </c>
      <c r="V33" s="23">
        <f t="shared" si="21"/>
        <v>0</v>
      </c>
      <c r="W33" s="23">
        <f t="shared" si="17"/>
        <v>0</v>
      </c>
      <c r="X33" s="23">
        <f t="shared" si="17"/>
        <v>0</v>
      </c>
      <c r="Y33" s="23">
        <f t="shared" si="17"/>
        <v>0</v>
      </c>
      <c r="Z33" s="23">
        <f t="shared" si="17"/>
        <v>0</v>
      </c>
      <c r="AA33" s="23">
        <f t="shared" si="17"/>
        <v>0</v>
      </c>
      <c r="AB33" s="18">
        <f t="shared" si="18"/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53"/>
    </row>
    <row r="34" spans="1:40" s="24" customFormat="1" ht="15.75" outlineLevel="1" x14ac:dyDescent="0.25">
      <c r="A34" s="54"/>
      <c r="B34" s="54"/>
      <c r="C34" s="41" t="s">
        <v>3</v>
      </c>
      <c r="D34" s="18">
        <f t="shared" si="20"/>
        <v>169390.40000000002</v>
      </c>
      <c r="E34" s="23">
        <v>0.1</v>
      </c>
      <c r="F34" s="23">
        <f>128900.2</f>
        <v>128900.2</v>
      </c>
      <c r="G34" s="23">
        <f>38101-23870.6</f>
        <v>14230.400000000001</v>
      </c>
      <c r="H34" s="23">
        <v>0</v>
      </c>
      <c r="I34" s="23">
        <v>26259.7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18">
        <f t="shared" si="16"/>
        <v>100000</v>
      </c>
      <c r="Q34" s="23">
        <f t="shared" si="21"/>
        <v>0</v>
      </c>
      <c r="R34" s="23">
        <f t="shared" si="21"/>
        <v>0</v>
      </c>
      <c r="S34" s="23">
        <f t="shared" si="21"/>
        <v>0</v>
      </c>
      <c r="T34" s="23">
        <f t="shared" si="21"/>
        <v>0</v>
      </c>
      <c r="U34" s="23">
        <f t="shared" si="21"/>
        <v>0</v>
      </c>
      <c r="V34" s="23">
        <f t="shared" si="21"/>
        <v>25000</v>
      </c>
      <c r="W34" s="23">
        <f t="shared" si="17"/>
        <v>25000</v>
      </c>
      <c r="X34" s="23">
        <f t="shared" si="17"/>
        <v>25000</v>
      </c>
      <c r="Y34" s="23">
        <f t="shared" si="17"/>
        <v>25000</v>
      </c>
      <c r="Z34" s="23">
        <f t="shared" si="17"/>
        <v>0</v>
      </c>
      <c r="AA34" s="23">
        <f t="shared" si="17"/>
        <v>0</v>
      </c>
      <c r="AB34" s="18">
        <f t="shared" si="18"/>
        <v>269390.40000000002</v>
      </c>
      <c r="AC34" s="23">
        <v>0.1</v>
      </c>
      <c r="AD34" s="23">
        <f>128900.2</f>
        <v>128900.2</v>
      </c>
      <c r="AE34" s="23">
        <f>38101-23870.6</f>
        <v>14230.400000000001</v>
      </c>
      <c r="AF34" s="23">
        <v>0</v>
      </c>
      <c r="AG34" s="23">
        <v>26259.7</v>
      </c>
      <c r="AH34" s="23">
        <v>25000</v>
      </c>
      <c r="AI34" s="23">
        <v>25000</v>
      </c>
      <c r="AJ34" s="23">
        <v>25000</v>
      </c>
      <c r="AK34" s="23">
        <v>25000</v>
      </c>
      <c r="AL34" s="23">
        <v>0</v>
      </c>
      <c r="AM34" s="23">
        <v>0</v>
      </c>
      <c r="AN34" s="53"/>
    </row>
    <row r="35" spans="1:40" s="24" customFormat="1" ht="15.75" outlineLevel="1" x14ac:dyDescent="0.25">
      <c r="A35" s="54"/>
      <c r="B35" s="54"/>
      <c r="C35" s="41" t="s">
        <v>4</v>
      </c>
      <c r="D35" s="18">
        <f t="shared" si="20"/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18">
        <f t="shared" si="16"/>
        <v>8006.1</v>
      </c>
      <c r="Q35" s="23">
        <f t="shared" si="21"/>
        <v>0</v>
      </c>
      <c r="R35" s="23">
        <f t="shared" si="21"/>
        <v>0</v>
      </c>
      <c r="S35" s="23">
        <f t="shared" si="21"/>
        <v>0</v>
      </c>
      <c r="T35" s="23">
        <f t="shared" si="21"/>
        <v>0</v>
      </c>
      <c r="U35" s="23">
        <f t="shared" si="21"/>
        <v>0</v>
      </c>
      <c r="V35" s="23">
        <f t="shared" si="21"/>
        <v>8006.1</v>
      </c>
      <c r="W35" s="23">
        <f t="shared" si="17"/>
        <v>0</v>
      </c>
      <c r="X35" s="23">
        <f t="shared" si="17"/>
        <v>0</v>
      </c>
      <c r="Y35" s="23">
        <f t="shared" si="17"/>
        <v>0</v>
      </c>
      <c r="Z35" s="23">
        <f t="shared" si="17"/>
        <v>0</v>
      </c>
      <c r="AA35" s="23">
        <f t="shared" si="17"/>
        <v>0</v>
      </c>
      <c r="AB35" s="18">
        <f t="shared" si="18"/>
        <v>8006.1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8006.1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53"/>
    </row>
    <row r="36" spans="1:40" s="24" customFormat="1" ht="15.75" outlineLevel="1" x14ac:dyDescent="0.25">
      <c r="A36" s="54"/>
      <c r="B36" s="54"/>
      <c r="C36" s="41" t="s">
        <v>5</v>
      </c>
      <c r="D36" s="18">
        <f t="shared" si="20"/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8">
        <f t="shared" si="16"/>
        <v>0</v>
      </c>
      <c r="Q36" s="23">
        <f t="shared" si="21"/>
        <v>0</v>
      </c>
      <c r="R36" s="23">
        <f t="shared" si="21"/>
        <v>0</v>
      </c>
      <c r="S36" s="23">
        <f t="shared" si="21"/>
        <v>0</v>
      </c>
      <c r="T36" s="23">
        <f t="shared" si="21"/>
        <v>0</v>
      </c>
      <c r="U36" s="23">
        <f t="shared" si="21"/>
        <v>0</v>
      </c>
      <c r="V36" s="23">
        <f t="shared" si="21"/>
        <v>0</v>
      </c>
      <c r="W36" s="23">
        <f t="shared" si="17"/>
        <v>0</v>
      </c>
      <c r="X36" s="23">
        <f t="shared" si="17"/>
        <v>0</v>
      </c>
      <c r="Y36" s="23">
        <f t="shared" si="17"/>
        <v>0</v>
      </c>
      <c r="Z36" s="23">
        <f t="shared" si="17"/>
        <v>0</v>
      </c>
      <c r="AA36" s="23">
        <f t="shared" si="17"/>
        <v>0</v>
      </c>
      <c r="AB36" s="18">
        <f t="shared" si="18"/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53"/>
    </row>
    <row r="37" spans="1:40" s="24" customFormat="1" ht="30.75" customHeight="1" x14ac:dyDescent="0.25">
      <c r="A37" s="58" t="s">
        <v>252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s="24" customFormat="1" ht="15.75" outlineLevel="1" x14ac:dyDescent="0.25">
      <c r="A38" s="54" t="s">
        <v>235</v>
      </c>
      <c r="B38" s="54" t="s">
        <v>94</v>
      </c>
      <c r="C38" s="41" t="s">
        <v>0</v>
      </c>
      <c r="D38" s="18">
        <f>SUM(E38:O38)</f>
        <v>488187.9</v>
      </c>
      <c r="E38" s="23">
        <f t="shared" ref="E38:O38" si="22">SUM(E40:E43)</f>
        <v>14653.3</v>
      </c>
      <c r="F38" s="23">
        <f t="shared" si="22"/>
        <v>16590.599999999999</v>
      </c>
      <c r="G38" s="23">
        <f t="shared" si="22"/>
        <v>44809.5</v>
      </c>
      <c r="H38" s="23">
        <f t="shared" si="22"/>
        <v>42545.4</v>
      </c>
      <c r="I38" s="23">
        <f t="shared" si="22"/>
        <v>44695.1</v>
      </c>
      <c r="J38" s="23">
        <f t="shared" si="22"/>
        <v>52993.1</v>
      </c>
      <c r="K38" s="23">
        <f t="shared" si="22"/>
        <v>52664.1</v>
      </c>
      <c r="L38" s="23">
        <f t="shared" si="22"/>
        <v>54809.2</v>
      </c>
      <c r="M38" s="23">
        <f t="shared" si="22"/>
        <v>54809.2</v>
      </c>
      <c r="N38" s="23">
        <f t="shared" si="22"/>
        <v>54809.2</v>
      </c>
      <c r="O38" s="23">
        <f t="shared" si="22"/>
        <v>54809.2</v>
      </c>
      <c r="P38" s="18">
        <f t="shared" ref="P38:P48" si="23">SUM(Q38:AA38)</f>
        <v>200019.39999999997</v>
      </c>
      <c r="Q38" s="23">
        <f t="shared" ref="Q38:AA48" si="24">AC38-E38</f>
        <v>0</v>
      </c>
      <c r="R38" s="23">
        <f t="shared" si="24"/>
        <v>0</v>
      </c>
      <c r="S38" s="23">
        <f t="shared" si="24"/>
        <v>0</v>
      </c>
      <c r="T38" s="23">
        <f t="shared" si="24"/>
        <v>0</v>
      </c>
      <c r="U38" s="23">
        <f t="shared" si="24"/>
        <v>0</v>
      </c>
      <c r="V38" s="23">
        <f t="shared" si="24"/>
        <v>-43993.1</v>
      </c>
      <c r="W38" s="23">
        <f t="shared" si="24"/>
        <v>81835.899999999994</v>
      </c>
      <c r="X38" s="23">
        <f t="shared" si="24"/>
        <v>216985.8</v>
      </c>
      <c r="Y38" s="23">
        <f t="shared" si="24"/>
        <v>-54809.2</v>
      </c>
      <c r="Z38" s="23">
        <f t="shared" si="24"/>
        <v>0</v>
      </c>
      <c r="AA38" s="23">
        <f t="shared" si="24"/>
        <v>0</v>
      </c>
      <c r="AB38" s="18">
        <f t="shared" ref="AB38:AB48" si="25">SUM(AC38:AM38)</f>
        <v>688207.29999999993</v>
      </c>
      <c r="AC38" s="23">
        <f t="shared" ref="AC38:AM38" si="26">SUM(AC40:AC43)</f>
        <v>14653.3</v>
      </c>
      <c r="AD38" s="23">
        <f t="shared" si="26"/>
        <v>16590.599999999999</v>
      </c>
      <c r="AE38" s="23">
        <f t="shared" si="26"/>
        <v>44809.5</v>
      </c>
      <c r="AF38" s="23">
        <f t="shared" si="26"/>
        <v>42545.4</v>
      </c>
      <c r="AG38" s="23">
        <f t="shared" si="26"/>
        <v>44695.1</v>
      </c>
      <c r="AH38" s="23">
        <f t="shared" si="26"/>
        <v>9000</v>
      </c>
      <c r="AI38" s="23">
        <f t="shared" si="26"/>
        <v>134500</v>
      </c>
      <c r="AJ38" s="23">
        <f t="shared" si="26"/>
        <v>271795</v>
      </c>
      <c r="AK38" s="23">
        <f t="shared" si="26"/>
        <v>0</v>
      </c>
      <c r="AL38" s="23">
        <f t="shared" si="26"/>
        <v>54809.2</v>
      </c>
      <c r="AM38" s="23">
        <f t="shared" si="26"/>
        <v>54809.2</v>
      </c>
      <c r="AN38" s="53" t="s">
        <v>185</v>
      </c>
    </row>
    <row r="39" spans="1:40" s="24" customFormat="1" ht="15.75" outlineLevel="1" x14ac:dyDescent="0.25">
      <c r="A39" s="54"/>
      <c r="B39" s="54"/>
      <c r="C39" s="41" t="s">
        <v>1</v>
      </c>
      <c r="D39" s="18">
        <f t="shared" ref="D39:D48" si="27">SUM(E39:O39)</f>
        <v>0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18">
        <f t="shared" si="23"/>
        <v>0</v>
      </c>
      <c r="Q39" s="23"/>
      <c r="R39" s="23"/>
      <c r="S39" s="23"/>
      <c r="T39" s="23"/>
      <c r="U39" s="23"/>
      <c r="V39" s="23"/>
      <c r="W39" s="23">
        <f t="shared" si="24"/>
        <v>0</v>
      </c>
      <c r="X39" s="23">
        <f t="shared" si="24"/>
        <v>0</v>
      </c>
      <c r="Y39" s="23">
        <f t="shared" si="24"/>
        <v>0</v>
      </c>
      <c r="Z39" s="23">
        <f t="shared" si="24"/>
        <v>0</v>
      </c>
      <c r="AA39" s="23">
        <f t="shared" si="24"/>
        <v>0</v>
      </c>
      <c r="AB39" s="18">
        <f t="shared" si="25"/>
        <v>0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53"/>
    </row>
    <row r="40" spans="1:40" s="24" customFormat="1" ht="15.75" outlineLevel="1" x14ac:dyDescent="0.25">
      <c r="A40" s="54"/>
      <c r="B40" s="54"/>
      <c r="C40" s="41" t="s">
        <v>236</v>
      </c>
      <c r="D40" s="18">
        <f t="shared" si="27"/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18">
        <f t="shared" si="23"/>
        <v>415295</v>
      </c>
      <c r="Q40" s="23">
        <f t="shared" ref="Q40:V48" si="28">AC40-E40</f>
        <v>0</v>
      </c>
      <c r="R40" s="23">
        <f t="shared" si="28"/>
        <v>0</v>
      </c>
      <c r="S40" s="23">
        <f t="shared" si="28"/>
        <v>0</v>
      </c>
      <c r="T40" s="23">
        <f t="shared" si="28"/>
        <v>0</v>
      </c>
      <c r="U40" s="23">
        <f t="shared" si="28"/>
        <v>0</v>
      </c>
      <c r="V40" s="23">
        <f t="shared" si="28"/>
        <v>9000</v>
      </c>
      <c r="W40" s="23">
        <f t="shared" si="24"/>
        <v>134500</v>
      </c>
      <c r="X40" s="23">
        <f t="shared" si="24"/>
        <v>271795</v>
      </c>
      <c r="Y40" s="23">
        <f t="shared" si="24"/>
        <v>0</v>
      </c>
      <c r="Z40" s="23">
        <f t="shared" si="24"/>
        <v>0</v>
      </c>
      <c r="AA40" s="23">
        <f t="shared" si="24"/>
        <v>0</v>
      </c>
      <c r="AB40" s="18">
        <f t="shared" si="25"/>
        <v>415295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9000</v>
      </c>
      <c r="AI40" s="23">
        <v>134500</v>
      </c>
      <c r="AJ40" s="23">
        <v>271795</v>
      </c>
      <c r="AK40" s="23">
        <v>0</v>
      </c>
      <c r="AL40" s="23">
        <v>0</v>
      </c>
      <c r="AM40" s="23">
        <v>0</v>
      </c>
      <c r="AN40" s="53"/>
    </row>
    <row r="41" spans="1:40" s="24" customFormat="1" ht="15.75" outlineLevel="1" x14ac:dyDescent="0.25">
      <c r="A41" s="54"/>
      <c r="B41" s="54"/>
      <c r="C41" s="41" t="s">
        <v>3</v>
      </c>
      <c r="D41" s="18">
        <f t="shared" si="27"/>
        <v>488187.9</v>
      </c>
      <c r="E41" s="23">
        <f>16280.8-687-940.5</f>
        <v>14653.3</v>
      </c>
      <c r="F41" s="23">
        <v>16590.599999999999</v>
      </c>
      <c r="G41" s="23">
        <f>17021.7-1000.7+28788.5</f>
        <v>44809.5</v>
      </c>
      <c r="H41" s="23">
        <f>41634.1+911.3</f>
        <v>42545.4</v>
      </c>
      <c r="I41" s="23">
        <f>44095.1+600</f>
        <v>44695.1</v>
      </c>
      <c r="J41" s="23">
        <f>52089.1+904</f>
        <v>52993.1</v>
      </c>
      <c r="K41" s="23">
        <v>52664.1</v>
      </c>
      <c r="L41" s="23">
        <v>54809.2</v>
      </c>
      <c r="M41" s="23">
        <v>54809.2</v>
      </c>
      <c r="N41" s="23">
        <v>54809.2</v>
      </c>
      <c r="O41" s="23">
        <v>54809.2</v>
      </c>
      <c r="P41" s="18">
        <f t="shared" si="23"/>
        <v>-215275.59999999998</v>
      </c>
      <c r="Q41" s="23">
        <f t="shared" si="28"/>
        <v>0</v>
      </c>
      <c r="R41" s="23">
        <f t="shared" si="28"/>
        <v>0</v>
      </c>
      <c r="S41" s="23">
        <f t="shared" si="28"/>
        <v>0</v>
      </c>
      <c r="T41" s="23">
        <f t="shared" si="28"/>
        <v>0</v>
      </c>
      <c r="U41" s="23">
        <f t="shared" si="28"/>
        <v>0</v>
      </c>
      <c r="V41" s="23">
        <f t="shared" si="28"/>
        <v>-52993.1</v>
      </c>
      <c r="W41" s="23">
        <f t="shared" si="24"/>
        <v>-52664.1</v>
      </c>
      <c r="X41" s="23">
        <f t="shared" si="24"/>
        <v>-54809.2</v>
      </c>
      <c r="Y41" s="23">
        <f t="shared" si="24"/>
        <v>-54809.2</v>
      </c>
      <c r="Z41" s="23">
        <f t="shared" si="24"/>
        <v>0</v>
      </c>
      <c r="AA41" s="23">
        <f t="shared" si="24"/>
        <v>0</v>
      </c>
      <c r="AB41" s="18">
        <f t="shared" si="25"/>
        <v>272912.3</v>
      </c>
      <c r="AC41" s="23">
        <f>16280.8-687-940.5</f>
        <v>14653.3</v>
      </c>
      <c r="AD41" s="23">
        <v>16590.599999999999</v>
      </c>
      <c r="AE41" s="23">
        <f>17021.7-1000.7+28788.5</f>
        <v>44809.5</v>
      </c>
      <c r="AF41" s="23">
        <f>41634.1+911.3</f>
        <v>42545.4</v>
      </c>
      <c r="AG41" s="23">
        <f>44095.1+600</f>
        <v>44695.1</v>
      </c>
      <c r="AH41" s="23">
        <v>0</v>
      </c>
      <c r="AI41" s="23">
        <v>0</v>
      </c>
      <c r="AJ41" s="23">
        <v>0</v>
      </c>
      <c r="AK41" s="23">
        <v>0</v>
      </c>
      <c r="AL41" s="23">
        <v>54809.2</v>
      </c>
      <c r="AM41" s="23">
        <v>54809.2</v>
      </c>
      <c r="AN41" s="53"/>
    </row>
    <row r="42" spans="1:40" s="24" customFormat="1" ht="15.75" outlineLevel="1" x14ac:dyDescent="0.25">
      <c r="A42" s="54"/>
      <c r="B42" s="54"/>
      <c r="C42" s="41" t="s">
        <v>4</v>
      </c>
      <c r="D42" s="18">
        <f t="shared" si="27"/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18">
        <f t="shared" si="23"/>
        <v>0</v>
      </c>
      <c r="Q42" s="23">
        <f t="shared" si="28"/>
        <v>0</v>
      </c>
      <c r="R42" s="23">
        <f t="shared" si="28"/>
        <v>0</v>
      </c>
      <c r="S42" s="23">
        <f t="shared" si="28"/>
        <v>0</v>
      </c>
      <c r="T42" s="23">
        <f t="shared" si="28"/>
        <v>0</v>
      </c>
      <c r="U42" s="23">
        <f t="shared" si="28"/>
        <v>0</v>
      </c>
      <c r="V42" s="23">
        <f t="shared" si="28"/>
        <v>0</v>
      </c>
      <c r="W42" s="23">
        <f t="shared" si="24"/>
        <v>0</v>
      </c>
      <c r="X42" s="23">
        <f t="shared" si="24"/>
        <v>0</v>
      </c>
      <c r="Y42" s="23">
        <f t="shared" si="24"/>
        <v>0</v>
      </c>
      <c r="Z42" s="23">
        <f t="shared" si="24"/>
        <v>0</v>
      </c>
      <c r="AA42" s="23">
        <f t="shared" si="24"/>
        <v>0</v>
      </c>
      <c r="AB42" s="18">
        <f t="shared" si="25"/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53"/>
    </row>
    <row r="43" spans="1:40" s="24" customFormat="1" ht="15.75" outlineLevel="1" x14ac:dyDescent="0.25">
      <c r="A43" s="54"/>
      <c r="B43" s="54"/>
      <c r="C43" s="41" t="s">
        <v>5</v>
      </c>
      <c r="D43" s="18">
        <f t="shared" si="27"/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18">
        <f t="shared" si="23"/>
        <v>0</v>
      </c>
      <c r="Q43" s="23">
        <f t="shared" si="28"/>
        <v>0</v>
      </c>
      <c r="R43" s="23">
        <f t="shared" si="28"/>
        <v>0</v>
      </c>
      <c r="S43" s="23">
        <f t="shared" si="28"/>
        <v>0</v>
      </c>
      <c r="T43" s="23">
        <f t="shared" si="28"/>
        <v>0</v>
      </c>
      <c r="U43" s="23">
        <f t="shared" si="28"/>
        <v>0</v>
      </c>
      <c r="V43" s="23">
        <f t="shared" si="28"/>
        <v>0</v>
      </c>
      <c r="W43" s="23">
        <f t="shared" si="24"/>
        <v>0</v>
      </c>
      <c r="X43" s="23">
        <f t="shared" si="24"/>
        <v>0</v>
      </c>
      <c r="Y43" s="23">
        <f t="shared" si="24"/>
        <v>0</v>
      </c>
      <c r="Z43" s="23">
        <f t="shared" si="24"/>
        <v>0</v>
      </c>
      <c r="AA43" s="23">
        <f t="shared" si="24"/>
        <v>0</v>
      </c>
      <c r="AB43" s="18">
        <f t="shared" si="25"/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53"/>
    </row>
    <row r="44" spans="1:40" s="24" customFormat="1" ht="15.75" outlineLevel="1" x14ac:dyDescent="0.25">
      <c r="A44" s="54" t="s">
        <v>243</v>
      </c>
      <c r="B44" s="54" t="s">
        <v>174</v>
      </c>
      <c r="C44" s="41" t="s">
        <v>0</v>
      </c>
      <c r="D44" s="18">
        <f t="shared" si="27"/>
        <v>55851.299999999996</v>
      </c>
      <c r="E44" s="23">
        <f>SUM(E46:E48)</f>
        <v>27613.699999999997</v>
      </c>
      <c r="F44" s="23">
        <f>SUM(F46:F48)</f>
        <v>28237.599999999999</v>
      </c>
      <c r="G44" s="23">
        <f>SUM(G46:G48)</f>
        <v>0</v>
      </c>
      <c r="H44" s="23">
        <f>SUM(H46:H48)</f>
        <v>0</v>
      </c>
      <c r="I44" s="23">
        <f>SUM(I46:I48)</f>
        <v>0</v>
      </c>
      <c r="J44" s="23">
        <f>SUM(J46:J48)</f>
        <v>0</v>
      </c>
      <c r="K44" s="23">
        <f>SUM(K46:K48)</f>
        <v>0</v>
      </c>
      <c r="L44" s="23">
        <f>SUM(L46:L48)</f>
        <v>0</v>
      </c>
      <c r="M44" s="23">
        <f>SUM(M46:M48)</f>
        <v>0</v>
      </c>
      <c r="N44" s="23">
        <f>SUM(N46:N48)</f>
        <v>0</v>
      </c>
      <c r="O44" s="23">
        <f>SUM(O46:O48)</f>
        <v>0</v>
      </c>
      <c r="P44" s="18">
        <f t="shared" si="23"/>
        <v>47310</v>
      </c>
      <c r="Q44" s="23">
        <f t="shared" si="28"/>
        <v>0</v>
      </c>
      <c r="R44" s="23">
        <f t="shared" si="28"/>
        <v>0</v>
      </c>
      <c r="S44" s="23">
        <f t="shared" si="28"/>
        <v>0</v>
      </c>
      <c r="T44" s="23">
        <f t="shared" si="28"/>
        <v>0</v>
      </c>
      <c r="U44" s="23">
        <f t="shared" si="28"/>
        <v>0</v>
      </c>
      <c r="V44" s="23">
        <f t="shared" si="28"/>
        <v>47310</v>
      </c>
      <c r="W44" s="23">
        <f t="shared" si="24"/>
        <v>0</v>
      </c>
      <c r="X44" s="23">
        <f t="shared" si="24"/>
        <v>0</v>
      </c>
      <c r="Y44" s="23">
        <f t="shared" si="24"/>
        <v>0</v>
      </c>
      <c r="Z44" s="23">
        <f t="shared" si="24"/>
        <v>0</v>
      </c>
      <c r="AA44" s="23">
        <f t="shared" si="24"/>
        <v>0</v>
      </c>
      <c r="AB44" s="18">
        <f t="shared" si="25"/>
        <v>103161.29999999999</v>
      </c>
      <c r="AC44" s="23">
        <f>SUM(AC46:AC48)</f>
        <v>27613.699999999997</v>
      </c>
      <c r="AD44" s="23">
        <f>SUM(AD46:AD48)</f>
        <v>28237.599999999999</v>
      </c>
      <c r="AE44" s="23">
        <f>SUM(AE46:AE48)</f>
        <v>0</v>
      </c>
      <c r="AF44" s="23">
        <f>SUM(AF46:AF48)</f>
        <v>0</v>
      </c>
      <c r="AG44" s="23">
        <f>SUM(AG46:AG48)</f>
        <v>0</v>
      </c>
      <c r="AH44" s="23">
        <f>SUM(AH46:AH48)</f>
        <v>47310</v>
      </c>
      <c r="AI44" s="23">
        <f>SUM(AI46:AI48)</f>
        <v>0</v>
      </c>
      <c r="AJ44" s="23">
        <f>SUM(AJ46:AJ48)</f>
        <v>0</v>
      </c>
      <c r="AK44" s="23">
        <f>SUM(AK46:AK48)</f>
        <v>0</v>
      </c>
      <c r="AL44" s="23">
        <f>SUM(AL46:AL48)</f>
        <v>0</v>
      </c>
      <c r="AM44" s="23">
        <f>SUM(AM46:AM48)</f>
        <v>0</v>
      </c>
      <c r="AN44" s="53" t="s">
        <v>20</v>
      </c>
    </row>
    <row r="45" spans="1:40" s="24" customFormat="1" ht="15.75" outlineLevel="1" x14ac:dyDescent="0.25">
      <c r="A45" s="54"/>
      <c r="B45" s="54"/>
      <c r="C45" s="41" t="s">
        <v>1</v>
      </c>
      <c r="D45" s="18">
        <f t="shared" si="27"/>
        <v>0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18">
        <f t="shared" si="23"/>
        <v>0</v>
      </c>
      <c r="Q45" s="23"/>
      <c r="R45" s="23"/>
      <c r="S45" s="23"/>
      <c r="T45" s="23"/>
      <c r="U45" s="23"/>
      <c r="V45" s="23"/>
      <c r="W45" s="23">
        <f t="shared" si="24"/>
        <v>0</v>
      </c>
      <c r="X45" s="23">
        <f t="shared" si="24"/>
        <v>0</v>
      </c>
      <c r="Y45" s="23">
        <f t="shared" si="24"/>
        <v>0</v>
      </c>
      <c r="Z45" s="23">
        <f t="shared" si="24"/>
        <v>0</v>
      </c>
      <c r="AA45" s="23">
        <f t="shared" si="24"/>
        <v>0</v>
      </c>
      <c r="AB45" s="18">
        <f t="shared" si="25"/>
        <v>0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53"/>
    </row>
    <row r="46" spans="1:40" s="24" customFormat="1" ht="15.75" outlineLevel="1" x14ac:dyDescent="0.25">
      <c r="A46" s="54"/>
      <c r="B46" s="54"/>
      <c r="C46" s="41" t="s">
        <v>236</v>
      </c>
      <c r="D46" s="18">
        <f t="shared" si="27"/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18">
        <f t="shared" si="23"/>
        <v>47300</v>
      </c>
      <c r="Q46" s="23">
        <f t="shared" si="28"/>
        <v>0</v>
      </c>
      <c r="R46" s="23">
        <f t="shared" si="28"/>
        <v>0</v>
      </c>
      <c r="S46" s="23">
        <f t="shared" si="28"/>
        <v>0</v>
      </c>
      <c r="T46" s="23">
        <f t="shared" si="28"/>
        <v>0</v>
      </c>
      <c r="U46" s="23">
        <f t="shared" si="28"/>
        <v>0</v>
      </c>
      <c r="V46" s="23">
        <f t="shared" si="28"/>
        <v>47300</v>
      </c>
      <c r="W46" s="23">
        <f t="shared" si="24"/>
        <v>0</v>
      </c>
      <c r="X46" s="23">
        <f t="shared" si="24"/>
        <v>0</v>
      </c>
      <c r="Y46" s="23">
        <f t="shared" si="24"/>
        <v>0</v>
      </c>
      <c r="Z46" s="23">
        <f t="shared" si="24"/>
        <v>0</v>
      </c>
      <c r="AA46" s="23">
        <f t="shared" si="24"/>
        <v>0</v>
      </c>
      <c r="AB46" s="18">
        <f t="shared" si="25"/>
        <v>47300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47300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53"/>
    </row>
    <row r="47" spans="1:40" s="24" customFormat="1" ht="15.75" outlineLevel="1" x14ac:dyDescent="0.25">
      <c r="A47" s="54"/>
      <c r="B47" s="54"/>
      <c r="C47" s="41" t="s">
        <v>3</v>
      </c>
      <c r="D47" s="18">
        <f t="shared" si="27"/>
        <v>55851.299999999996</v>
      </c>
      <c r="E47" s="23">
        <f>29611.1-1281.2-410.2-306</f>
        <v>27613.699999999997</v>
      </c>
      <c r="F47" s="23">
        <v>28237.599999999999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18">
        <f t="shared" si="23"/>
        <v>0</v>
      </c>
      <c r="Q47" s="23">
        <f t="shared" si="28"/>
        <v>0</v>
      </c>
      <c r="R47" s="23">
        <f t="shared" si="28"/>
        <v>0</v>
      </c>
      <c r="S47" s="23">
        <f t="shared" si="28"/>
        <v>0</v>
      </c>
      <c r="T47" s="23">
        <f t="shared" si="28"/>
        <v>0</v>
      </c>
      <c r="U47" s="23">
        <f t="shared" si="28"/>
        <v>0</v>
      </c>
      <c r="V47" s="23">
        <f t="shared" si="28"/>
        <v>0</v>
      </c>
      <c r="W47" s="23">
        <f t="shared" si="24"/>
        <v>0</v>
      </c>
      <c r="X47" s="23">
        <f t="shared" si="24"/>
        <v>0</v>
      </c>
      <c r="Y47" s="23">
        <f t="shared" si="24"/>
        <v>0</v>
      </c>
      <c r="Z47" s="23">
        <f t="shared" si="24"/>
        <v>0</v>
      </c>
      <c r="AA47" s="23">
        <f t="shared" si="24"/>
        <v>0</v>
      </c>
      <c r="AB47" s="18">
        <f t="shared" si="25"/>
        <v>55851.299999999996</v>
      </c>
      <c r="AC47" s="23">
        <f>29611.1-1281.2-410.2-306</f>
        <v>27613.699999999997</v>
      </c>
      <c r="AD47" s="23">
        <v>28237.599999999999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53"/>
    </row>
    <row r="48" spans="1:40" s="24" customFormat="1" ht="15.75" outlineLevel="1" x14ac:dyDescent="0.25">
      <c r="A48" s="54"/>
      <c r="B48" s="54"/>
      <c r="C48" s="41" t="s">
        <v>4</v>
      </c>
      <c r="D48" s="18">
        <f t="shared" si="27"/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18">
        <f t="shared" si="23"/>
        <v>10</v>
      </c>
      <c r="Q48" s="23">
        <f t="shared" si="28"/>
        <v>0</v>
      </c>
      <c r="R48" s="23">
        <f t="shared" si="28"/>
        <v>0</v>
      </c>
      <c r="S48" s="23">
        <f t="shared" si="28"/>
        <v>0</v>
      </c>
      <c r="T48" s="23">
        <f t="shared" si="28"/>
        <v>0</v>
      </c>
      <c r="U48" s="23">
        <f t="shared" si="28"/>
        <v>0</v>
      </c>
      <c r="V48" s="23">
        <f t="shared" si="28"/>
        <v>10</v>
      </c>
      <c r="W48" s="23">
        <f t="shared" si="24"/>
        <v>0</v>
      </c>
      <c r="X48" s="23">
        <f t="shared" si="24"/>
        <v>0</v>
      </c>
      <c r="Y48" s="23">
        <f t="shared" si="24"/>
        <v>0</v>
      </c>
      <c r="Z48" s="23">
        <f t="shared" si="24"/>
        <v>0</v>
      </c>
      <c r="AA48" s="23">
        <f t="shared" si="24"/>
        <v>0</v>
      </c>
      <c r="AB48" s="18">
        <f t="shared" si="25"/>
        <v>10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10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53"/>
    </row>
    <row r="49" spans="1:40" s="21" customFormat="1" ht="15.75" x14ac:dyDescent="0.25">
      <c r="A49" s="52" t="s">
        <v>237</v>
      </c>
      <c r="B49" s="56"/>
      <c r="C49" s="43" t="s">
        <v>0</v>
      </c>
      <c r="D49" s="18" t="e">
        <f t="shared" ref="D49:D53" si="29">SUM(E49:O49)</f>
        <v>#REF!</v>
      </c>
      <c r="E49" s="20" t="e">
        <f>SUM(E50:E53)</f>
        <v>#REF!</v>
      </c>
      <c r="F49" s="20" t="e">
        <f>SUM(F50:F53)</f>
        <v>#REF!</v>
      </c>
      <c r="G49" s="20" t="e">
        <f>SUM(G50:G53)</f>
        <v>#REF!</v>
      </c>
      <c r="H49" s="20" t="e">
        <f>SUM(H50:H53)</f>
        <v>#REF!</v>
      </c>
      <c r="I49" s="20" t="e">
        <f>SUM(I50:I53)</f>
        <v>#REF!</v>
      </c>
      <c r="J49" s="20" t="e">
        <f>SUM(J50:J53)</f>
        <v>#REF!</v>
      </c>
      <c r="K49" s="20" t="e">
        <f>SUM(K50:K53)</f>
        <v>#REF!</v>
      </c>
      <c r="L49" s="20" t="e">
        <f>SUM(L50:L53)</f>
        <v>#REF!</v>
      </c>
      <c r="M49" s="20" t="e">
        <f>SUM(M50:M53)</f>
        <v>#REF!</v>
      </c>
      <c r="N49" s="20" t="e">
        <f>SUM(N50:N53)</f>
        <v>#REF!</v>
      </c>
      <c r="O49" s="20" t="e">
        <f>SUM(O50:O53)</f>
        <v>#REF!</v>
      </c>
      <c r="P49" s="18" t="e">
        <f t="shared" ref="P49:P53" si="30">SUM(Q49:AA49)</f>
        <v>#REF!</v>
      </c>
      <c r="Q49" s="18" t="e">
        <f t="shared" ref="Q49:S53" si="31">AC49-E49</f>
        <v>#REF!</v>
      </c>
      <c r="R49" s="18" t="e">
        <f t="shared" si="31"/>
        <v>#REF!</v>
      </c>
      <c r="S49" s="18" t="e">
        <f t="shared" si="31"/>
        <v>#REF!</v>
      </c>
      <c r="T49" s="18" t="e">
        <f t="shared" ref="T49:AA53" si="32">AF49-H49</f>
        <v>#REF!</v>
      </c>
      <c r="U49" s="18" t="e">
        <f t="shared" si="32"/>
        <v>#REF!</v>
      </c>
      <c r="V49" s="18" t="e">
        <f t="shared" si="32"/>
        <v>#REF!</v>
      </c>
      <c r="W49" s="18" t="e">
        <f t="shared" si="32"/>
        <v>#REF!</v>
      </c>
      <c r="X49" s="18" t="e">
        <f t="shared" si="32"/>
        <v>#REF!</v>
      </c>
      <c r="Y49" s="18" t="e">
        <f t="shared" si="32"/>
        <v>#REF!</v>
      </c>
      <c r="Z49" s="18" t="e">
        <f t="shared" si="32"/>
        <v>#REF!</v>
      </c>
      <c r="AA49" s="18" t="e">
        <f t="shared" si="32"/>
        <v>#REF!</v>
      </c>
      <c r="AB49" s="18" t="e">
        <f t="shared" ref="AB49:AB53" si="33">SUM(AC49:AM49)</f>
        <v>#REF!</v>
      </c>
      <c r="AC49" s="20" t="e">
        <f>SUM(AC50:AC53)</f>
        <v>#REF!</v>
      </c>
      <c r="AD49" s="20" t="e">
        <f>SUM(AD50:AD53)</f>
        <v>#REF!</v>
      </c>
      <c r="AE49" s="20" t="e">
        <f>SUM(AE50:AE53)</f>
        <v>#REF!</v>
      </c>
      <c r="AF49" s="20" t="e">
        <f>SUM(AF50:AF53)</f>
        <v>#REF!</v>
      </c>
      <c r="AG49" s="20" t="e">
        <f>SUM(AG50:AG53)</f>
        <v>#REF!</v>
      </c>
      <c r="AH49" s="20">
        <f>SUM(AH50:AH53)</f>
        <v>56310</v>
      </c>
      <c r="AI49" s="20">
        <f>SUM(AI50:AI53)</f>
        <v>134500</v>
      </c>
      <c r="AJ49" s="20">
        <f>SUM(AJ50:AJ53)</f>
        <v>271795</v>
      </c>
      <c r="AK49" s="20">
        <f>SUM(AK50:AK53)</f>
        <v>0</v>
      </c>
      <c r="AL49" s="20" t="e">
        <f>SUM(AL50:AL53)</f>
        <v>#REF!</v>
      </c>
      <c r="AM49" s="20" t="e">
        <f>SUM(AM50:AM53)</f>
        <v>#REF!</v>
      </c>
      <c r="AN49" s="59"/>
    </row>
    <row r="50" spans="1:40" s="21" customFormat="1" ht="15.75" x14ac:dyDescent="0.25">
      <c r="A50" s="52"/>
      <c r="B50" s="56"/>
      <c r="C50" s="43" t="s">
        <v>1</v>
      </c>
      <c r="D50" s="18">
        <f t="shared" si="29"/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8">
        <f t="shared" si="30"/>
        <v>0</v>
      </c>
      <c r="Q50" s="18"/>
      <c r="R50" s="18"/>
      <c r="S50" s="18"/>
      <c r="T50" s="18"/>
      <c r="U50" s="18"/>
      <c r="V50" s="18"/>
      <c r="W50" s="18">
        <f t="shared" si="32"/>
        <v>0</v>
      </c>
      <c r="X50" s="18">
        <f t="shared" si="32"/>
        <v>0</v>
      </c>
      <c r="Y50" s="18">
        <f t="shared" si="32"/>
        <v>0</v>
      </c>
      <c r="Z50" s="18">
        <f t="shared" si="32"/>
        <v>0</v>
      </c>
      <c r="AA50" s="18">
        <f t="shared" si="32"/>
        <v>0</v>
      </c>
      <c r="AB50" s="18">
        <f t="shared" si="33"/>
        <v>0</v>
      </c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59"/>
    </row>
    <row r="51" spans="1:40" s="21" customFormat="1" ht="15.75" x14ac:dyDescent="0.25">
      <c r="A51" s="52"/>
      <c r="B51" s="56"/>
      <c r="C51" s="43" t="s">
        <v>236</v>
      </c>
      <c r="D51" s="18" t="e">
        <f t="shared" si="29"/>
        <v>#REF!</v>
      </c>
      <c r="E51" s="18" t="e">
        <f>SUM(E40+E46+#REF!+#REF!+#REF!+#REF!+#REF!+#REF!+#REF!+#REF!+#REF!)</f>
        <v>#REF!</v>
      </c>
      <c r="F51" s="18" t="e">
        <f>SUM(F40+F46+#REF!+#REF!+#REF!+#REF!+#REF!+#REF!+#REF!+#REF!+#REF!)</f>
        <v>#REF!</v>
      </c>
      <c r="G51" s="18" t="e">
        <f>SUM(G40+G46+#REF!+#REF!+#REF!+#REF!+#REF!+#REF!+#REF!+#REF!+#REF!)</f>
        <v>#REF!</v>
      </c>
      <c r="H51" s="18" t="e">
        <f>SUM(H40+H46+#REF!+#REF!+#REF!+#REF!+#REF!+#REF!+#REF!+#REF!+#REF!)</f>
        <v>#REF!</v>
      </c>
      <c r="I51" s="18" t="e">
        <f>SUM(I40+I46+#REF!+#REF!+#REF!+#REF!+#REF!+#REF!+#REF!+#REF!+#REF!)</f>
        <v>#REF!</v>
      </c>
      <c r="J51" s="18" t="e">
        <f>SUM(J40+J46+#REF!+#REF!+#REF!+#REF!+#REF!+#REF!+#REF!+#REF!+#REF!)</f>
        <v>#REF!</v>
      </c>
      <c r="K51" s="18" t="e">
        <f>SUM(K40+K46+#REF!+#REF!+#REF!+#REF!+#REF!+#REF!+#REF!+#REF!+#REF!)</f>
        <v>#REF!</v>
      </c>
      <c r="L51" s="18" t="e">
        <f>SUM(L40+L46+#REF!+#REF!+#REF!+#REF!+#REF!+#REF!+#REF!+#REF!+#REF!)</f>
        <v>#REF!</v>
      </c>
      <c r="M51" s="18" t="e">
        <f>SUM(M40+M46+#REF!+#REF!+#REF!+#REF!+#REF!+#REF!+#REF!+#REF!+#REF!)</f>
        <v>#REF!</v>
      </c>
      <c r="N51" s="18" t="e">
        <f>SUM(N40+N46+#REF!+#REF!+#REF!+#REF!+#REF!+#REF!+#REF!+#REF!+#REF!)</f>
        <v>#REF!</v>
      </c>
      <c r="O51" s="18" t="e">
        <f>SUM(O40+O46+#REF!+#REF!+#REF!+#REF!+#REF!+#REF!+#REF!+#REF!+#REF!)</f>
        <v>#REF!</v>
      </c>
      <c r="P51" s="18" t="e">
        <f t="shared" si="30"/>
        <v>#REF!</v>
      </c>
      <c r="Q51" s="18" t="e">
        <f t="shared" si="31"/>
        <v>#REF!</v>
      </c>
      <c r="R51" s="18" t="e">
        <f t="shared" si="31"/>
        <v>#REF!</v>
      </c>
      <c r="S51" s="18" t="e">
        <f t="shared" si="31"/>
        <v>#REF!</v>
      </c>
      <c r="T51" s="18" t="e">
        <f t="shared" si="32"/>
        <v>#REF!</v>
      </c>
      <c r="U51" s="18" t="e">
        <f t="shared" si="32"/>
        <v>#REF!</v>
      </c>
      <c r="V51" s="18" t="e">
        <f t="shared" si="32"/>
        <v>#REF!</v>
      </c>
      <c r="W51" s="18" t="e">
        <f t="shared" si="32"/>
        <v>#REF!</v>
      </c>
      <c r="X51" s="18" t="e">
        <f t="shared" si="32"/>
        <v>#REF!</v>
      </c>
      <c r="Y51" s="18" t="e">
        <f t="shared" si="32"/>
        <v>#REF!</v>
      </c>
      <c r="Z51" s="18" t="e">
        <f t="shared" si="32"/>
        <v>#REF!</v>
      </c>
      <c r="AA51" s="18" t="e">
        <f t="shared" si="32"/>
        <v>#REF!</v>
      </c>
      <c r="AB51" s="18" t="e">
        <f t="shared" si="33"/>
        <v>#REF!</v>
      </c>
      <c r="AC51" s="18" t="e">
        <f>SUM(AC40+AC46+#REF!+#REF!+#REF!+#REF!+#REF!+#REF!+#REF!+#REF!+#REF!)</f>
        <v>#REF!</v>
      </c>
      <c r="AD51" s="18" t="e">
        <f>SUM(AD40+AD46+#REF!+#REF!+#REF!+#REF!+#REF!+#REF!+#REF!+#REF!+#REF!)</f>
        <v>#REF!</v>
      </c>
      <c r="AE51" s="18" t="e">
        <f>SUM(AE40+AE46+#REF!+#REF!+#REF!+#REF!+#REF!+#REF!+#REF!+#REF!+#REF!)</f>
        <v>#REF!</v>
      </c>
      <c r="AF51" s="18" t="e">
        <f>SUM(AF40+AF46+#REF!+#REF!+#REF!+#REF!+#REF!+#REF!+#REF!+#REF!+#REF!)</f>
        <v>#REF!</v>
      </c>
      <c r="AG51" s="18" t="e">
        <f>SUM(AG40+AG46+#REF!+#REF!+#REF!+#REF!+#REF!+#REF!+#REF!+#REF!+#REF!)</f>
        <v>#REF!</v>
      </c>
      <c r="AH51" s="18">
        <f>AH40+AH46</f>
        <v>56300</v>
      </c>
      <c r="AI51" s="18">
        <f>AI40+AI46</f>
        <v>134500</v>
      </c>
      <c r="AJ51" s="18">
        <f>AJ40+AJ46</f>
        <v>271795</v>
      </c>
      <c r="AK51" s="18">
        <f>AK40+AK46</f>
        <v>0</v>
      </c>
      <c r="AL51" s="18" t="e">
        <f>SUM(AL40+AL46+#REF!+#REF!+#REF!+#REF!+#REF!+#REF!+#REF!+#REF!+#REF!)</f>
        <v>#REF!</v>
      </c>
      <c r="AM51" s="18" t="e">
        <f>SUM(AM40+AM46+#REF!+#REF!+#REF!+#REF!+#REF!+#REF!+#REF!+#REF!+#REF!)</f>
        <v>#REF!</v>
      </c>
      <c r="AN51" s="59"/>
    </row>
    <row r="52" spans="1:40" s="21" customFormat="1" ht="15.75" x14ac:dyDescent="0.25">
      <c r="A52" s="52"/>
      <c r="B52" s="56"/>
      <c r="C52" s="43" t="s">
        <v>3</v>
      </c>
      <c r="D52" s="18" t="e">
        <f t="shared" si="29"/>
        <v>#REF!</v>
      </c>
      <c r="E52" s="18" t="e">
        <f>SUM(E41+E47+#REF!+#REF!+#REF!+#REF!+#REF!+#REF!+#REF!+#REF!+#REF!)</f>
        <v>#REF!</v>
      </c>
      <c r="F52" s="18" t="e">
        <f>SUM(F41+F47+#REF!+#REF!+#REF!+#REF!+#REF!+#REF!+#REF!+#REF!+#REF!)</f>
        <v>#REF!</v>
      </c>
      <c r="G52" s="18" t="e">
        <f>SUM(G41+G47+#REF!+#REF!+#REF!+#REF!+#REF!+#REF!+#REF!+#REF!+#REF!)</f>
        <v>#REF!</v>
      </c>
      <c r="H52" s="18" t="e">
        <f>SUM(H41+H47+#REF!+#REF!+#REF!+#REF!+#REF!+#REF!+#REF!+#REF!+#REF!)</f>
        <v>#REF!</v>
      </c>
      <c r="I52" s="18" t="e">
        <f>SUM(I41+I47+#REF!+#REF!+#REF!+#REF!+#REF!+#REF!+#REF!+#REF!+#REF!)</f>
        <v>#REF!</v>
      </c>
      <c r="J52" s="18" t="e">
        <f>SUM(J41+J47+#REF!+#REF!+#REF!+#REF!+#REF!+#REF!+#REF!+#REF!+#REF!)</f>
        <v>#REF!</v>
      </c>
      <c r="K52" s="18" t="e">
        <f>SUM(K41+K47+#REF!+#REF!+#REF!+#REF!+#REF!+#REF!+#REF!+#REF!+#REF!)</f>
        <v>#REF!</v>
      </c>
      <c r="L52" s="18" t="e">
        <f>SUM(L41+L47+#REF!+#REF!+#REF!+#REF!+#REF!+#REF!+#REF!+#REF!+#REF!)</f>
        <v>#REF!</v>
      </c>
      <c r="M52" s="18" t="e">
        <f>SUM(M41+M47+#REF!+#REF!+#REF!+#REF!+#REF!+#REF!+#REF!+#REF!+#REF!)</f>
        <v>#REF!</v>
      </c>
      <c r="N52" s="18" t="e">
        <f>SUM(N41+N47+#REF!+#REF!+#REF!+#REF!+#REF!+#REF!+#REF!+#REF!+#REF!)</f>
        <v>#REF!</v>
      </c>
      <c r="O52" s="18" t="e">
        <f>SUM(O41+O47+#REF!+#REF!+#REF!+#REF!+#REF!+#REF!+#REF!+#REF!+#REF!)</f>
        <v>#REF!</v>
      </c>
      <c r="P52" s="18" t="e">
        <f t="shared" si="30"/>
        <v>#REF!</v>
      </c>
      <c r="Q52" s="18" t="e">
        <f t="shared" si="31"/>
        <v>#REF!</v>
      </c>
      <c r="R52" s="18" t="e">
        <f t="shared" si="31"/>
        <v>#REF!</v>
      </c>
      <c r="S52" s="18" t="e">
        <f t="shared" si="31"/>
        <v>#REF!</v>
      </c>
      <c r="T52" s="18" t="e">
        <f t="shared" si="32"/>
        <v>#REF!</v>
      </c>
      <c r="U52" s="18" t="e">
        <f t="shared" si="32"/>
        <v>#REF!</v>
      </c>
      <c r="V52" s="18" t="e">
        <f t="shared" si="32"/>
        <v>#REF!</v>
      </c>
      <c r="W52" s="18" t="e">
        <f t="shared" si="32"/>
        <v>#REF!</v>
      </c>
      <c r="X52" s="18" t="e">
        <f t="shared" si="32"/>
        <v>#REF!</v>
      </c>
      <c r="Y52" s="18" t="e">
        <f t="shared" si="32"/>
        <v>#REF!</v>
      </c>
      <c r="Z52" s="18" t="e">
        <f t="shared" si="32"/>
        <v>#REF!</v>
      </c>
      <c r="AA52" s="18" t="e">
        <f t="shared" si="32"/>
        <v>#REF!</v>
      </c>
      <c r="AB52" s="18" t="e">
        <f t="shared" si="33"/>
        <v>#REF!</v>
      </c>
      <c r="AC52" s="18" t="e">
        <f>SUM(AC41+AC47+#REF!+#REF!+#REF!+#REF!+#REF!+#REF!+#REF!+#REF!+#REF!)</f>
        <v>#REF!</v>
      </c>
      <c r="AD52" s="18" t="e">
        <f>SUM(AD41+AD47+#REF!+#REF!+#REF!+#REF!+#REF!+#REF!+#REF!+#REF!+#REF!)</f>
        <v>#REF!</v>
      </c>
      <c r="AE52" s="18" t="e">
        <f>SUM(AE41+AE47+#REF!+#REF!+#REF!+#REF!+#REF!+#REF!+#REF!+#REF!+#REF!)</f>
        <v>#REF!</v>
      </c>
      <c r="AF52" s="18" t="e">
        <f>SUM(AF41+AF47+#REF!+#REF!+#REF!+#REF!+#REF!+#REF!+#REF!+#REF!+#REF!)</f>
        <v>#REF!</v>
      </c>
      <c r="AG52" s="18" t="e">
        <f>SUM(AG41+AG47+#REF!+#REF!+#REF!+#REF!+#REF!+#REF!+#REF!+#REF!+#REF!)</f>
        <v>#REF!</v>
      </c>
      <c r="AH52" s="18">
        <f>AH41+AH47</f>
        <v>0</v>
      </c>
      <c r="AI52" s="18">
        <f>AI41+AI47</f>
        <v>0</v>
      </c>
      <c r="AJ52" s="18">
        <f>AJ41+AJ47</f>
        <v>0</v>
      </c>
      <c r="AK52" s="18">
        <f>AK41+AK47</f>
        <v>0</v>
      </c>
      <c r="AL52" s="18" t="e">
        <f>SUM(AL41+AL47+#REF!+#REF!+#REF!+#REF!+#REF!+#REF!+#REF!+#REF!+#REF!)</f>
        <v>#REF!</v>
      </c>
      <c r="AM52" s="18" t="e">
        <f>SUM(AM41+AM47+#REF!+#REF!+#REF!+#REF!+#REF!+#REF!+#REF!+#REF!+#REF!)</f>
        <v>#REF!</v>
      </c>
      <c r="AN52" s="59"/>
    </row>
    <row r="53" spans="1:40" s="21" customFormat="1" ht="15.75" x14ac:dyDescent="0.25">
      <c r="A53" s="52"/>
      <c r="B53" s="56"/>
      <c r="C53" s="43" t="s">
        <v>4</v>
      </c>
      <c r="D53" s="18" t="e">
        <f t="shared" si="29"/>
        <v>#REF!</v>
      </c>
      <c r="E53" s="18" t="e">
        <f>SUM(E42+E48+#REF!+#REF!+#REF!+#REF!+#REF!+#REF!+#REF!+#REF!+#REF!)</f>
        <v>#REF!</v>
      </c>
      <c r="F53" s="18" t="e">
        <f>SUM(F42+F48+#REF!+#REF!+#REF!+#REF!+#REF!+#REF!+#REF!+#REF!+#REF!)</f>
        <v>#REF!</v>
      </c>
      <c r="G53" s="18" t="e">
        <f>SUM(G42+G48+#REF!+#REF!+#REF!+#REF!+#REF!+#REF!+#REF!+#REF!+#REF!)</f>
        <v>#REF!</v>
      </c>
      <c r="H53" s="18" t="e">
        <f>SUM(H42+H48+#REF!+#REF!+#REF!+#REF!+#REF!+#REF!+#REF!+#REF!+#REF!)</f>
        <v>#REF!</v>
      </c>
      <c r="I53" s="18" t="e">
        <f>SUM(I42+I48+#REF!+#REF!+#REF!+#REF!+#REF!+#REF!+#REF!+#REF!+#REF!)</f>
        <v>#REF!</v>
      </c>
      <c r="J53" s="18" t="e">
        <f>SUM(J42+J48+#REF!+#REF!+#REF!+#REF!+#REF!+#REF!+#REF!+#REF!+#REF!)</f>
        <v>#REF!</v>
      </c>
      <c r="K53" s="18" t="e">
        <f>SUM(K42+K48+#REF!+#REF!+#REF!+#REF!+#REF!+#REF!+#REF!+#REF!+#REF!)</f>
        <v>#REF!</v>
      </c>
      <c r="L53" s="18" t="e">
        <f>SUM(L42+L48+#REF!+#REF!+#REF!+#REF!+#REF!+#REF!+#REF!+#REF!+#REF!)</f>
        <v>#REF!</v>
      </c>
      <c r="M53" s="18" t="e">
        <f>SUM(M42+M48+#REF!+#REF!+#REF!+#REF!+#REF!+#REF!+#REF!+#REF!+#REF!)</f>
        <v>#REF!</v>
      </c>
      <c r="N53" s="18" t="e">
        <f>SUM(N42+N48+#REF!+#REF!+#REF!+#REF!+#REF!+#REF!+#REF!+#REF!+#REF!)</f>
        <v>#REF!</v>
      </c>
      <c r="O53" s="18" t="e">
        <f>SUM(O42+O48+#REF!+#REF!+#REF!+#REF!+#REF!+#REF!+#REF!+#REF!+#REF!)</f>
        <v>#REF!</v>
      </c>
      <c r="P53" s="18" t="e">
        <f t="shared" si="30"/>
        <v>#REF!</v>
      </c>
      <c r="Q53" s="18" t="e">
        <f t="shared" si="31"/>
        <v>#REF!</v>
      </c>
      <c r="R53" s="18" t="e">
        <f t="shared" si="31"/>
        <v>#REF!</v>
      </c>
      <c r="S53" s="18" t="e">
        <f t="shared" si="31"/>
        <v>#REF!</v>
      </c>
      <c r="T53" s="18" t="e">
        <f t="shared" si="32"/>
        <v>#REF!</v>
      </c>
      <c r="U53" s="18" t="e">
        <f t="shared" si="32"/>
        <v>#REF!</v>
      </c>
      <c r="V53" s="18" t="e">
        <f t="shared" si="32"/>
        <v>#REF!</v>
      </c>
      <c r="W53" s="18" t="e">
        <f t="shared" si="32"/>
        <v>#REF!</v>
      </c>
      <c r="X53" s="18" t="e">
        <f t="shared" si="32"/>
        <v>#REF!</v>
      </c>
      <c r="Y53" s="18" t="e">
        <f t="shared" si="32"/>
        <v>#REF!</v>
      </c>
      <c r="Z53" s="18" t="e">
        <f t="shared" si="32"/>
        <v>#REF!</v>
      </c>
      <c r="AA53" s="18" t="e">
        <f t="shared" si="32"/>
        <v>#REF!</v>
      </c>
      <c r="AB53" s="18" t="e">
        <f t="shared" si="33"/>
        <v>#REF!</v>
      </c>
      <c r="AC53" s="18" t="e">
        <f>SUM(AC42+AC48+#REF!+#REF!+#REF!+#REF!+#REF!+#REF!+#REF!+#REF!+#REF!)</f>
        <v>#REF!</v>
      </c>
      <c r="AD53" s="18" t="e">
        <f>SUM(AD42+AD48+#REF!+#REF!+#REF!+#REF!+#REF!+#REF!+#REF!+#REF!+#REF!)</f>
        <v>#REF!</v>
      </c>
      <c r="AE53" s="18" t="e">
        <f>SUM(AE42+AE48+#REF!+#REF!+#REF!+#REF!+#REF!+#REF!+#REF!+#REF!+#REF!)</f>
        <v>#REF!</v>
      </c>
      <c r="AF53" s="18" t="e">
        <f>SUM(AF42+AF48+#REF!+#REF!+#REF!+#REF!+#REF!+#REF!+#REF!+#REF!+#REF!)</f>
        <v>#REF!</v>
      </c>
      <c r="AG53" s="18" t="e">
        <f>SUM(AG42+AG48+#REF!+#REF!+#REF!+#REF!+#REF!+#REF!+#REF!+#REF!+#REF!)</f>
        <v>#REF!</v>
      </c>
      <c r="AH53" s="18">
        <f>AH42+AH48</f>
        <v>10</v>
      </c>
      <c r="AI53" s="18">
        <f>AI42+AI48</f>
        <v>0</v>
      </c>
      <c r="AJ53" s="18">
        <f>AJ42+AJ48</f>
        <v>0</v>
      </c>
      <c r="AK53" s="18">
        <f>AK42+AK48</f>
        <v>0</v>
      </c>
      <c r="AL53" s="18" t="e">
        <f>SUM(AL42+AL48+#REF!+#REF!+#REF!+#REF!+#REF!+#REF!+#REF!+#REF!+#REF!)</f>
        <v>#REF!</v>
      </c>
      <c r="AM53" s="18" t="e">
        <f>SUM(AM42+AM48+#REF!+#REF!+#REF!+#REF!+#REF!+#REF!+#REF!+#REF!+#REF!)</f>
        <v>#REF!</v>
      </c>
      <c r="AN53" s="59"/>
    </row>
    <row r="54" spans="1:40" s="24" customFormat="1" ht="36.75" customHeight="1" x14ac:dyDescent="0.25">
      <c r="A54" s="58" t="s">
        <v>251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</row>
    <row r="55" spans="1:40" s="24" customFormat="1" ht="15.75" outlineLevel="1" x14ac:dyDescent="0.25">
      <c r="A55" s="54" t="s">
        <v>238</v>
      </c>
      <c r="B55" s="54" t="s">
        <v>94</v>
      </c>
      <c r="C55" s="44" t="s">
        <v>0</v>
      </c>
      <c r="D55" s="18">
        <f t="shared" ref="D55:D60" si="34">SUM(E55:O55)</f>
        <v>260611.8</v>
      </c>
      <c r="E55" s="23">
        <f t="shared" ref="E55:O55" si="35">SUM(E57:E60)</f>
        <v>0</v>
      </c>
      <c r="F55" s="23">
        <f t="shared" si="35"/>
        <v>0</v>
      </c>
      <c r="G55" s="23">
        <f t="shared" si="35"/>
        <v>33500</v>
      </c>
      <c r="H55" s="23">
        <f t="shared" si="35"/>
        <v>48236.800000000003</v>
      </c>
      <c r="I55" s="23">
        <f t="shared" si="35"/>
        <v>56375</v>
      </c>
      <c r="J55" s="23">
        <f t="shared" si="35"/>
        <v>68500</v>
      </c>
      <c r="K55" s="23">
        <f t="shared" si="35"/>
        <v>42000</v>
      </c>
      <c r="L55" s="23">
        <f t="shared" si="35"/>
        <v>3000</v>
      </c>
      <c r="M55" s="23">
        <f t="shared" si="35"/>
        <v>3000</v>
      </c>
      <c r="N55" s="23">
        <f t="shared" si="35"/>
        <v>3000</v>
      </c>
      <c r="O55" s="23">
        <f t="shared" si="35"/>
        <v>3000</v>
      </c>
      <c r="P55" s="18">
        <f t="shared" ref="P55:P60" si="36">SUM(Q55:AA55)</f>
        <v>1348940.6</v>
      </c>
      <c r="Q55" s="23">
        <f t="shared" ref="Q55:AA60" si="37">AC55-E55</f>
        <v>0</v>
      </c>
      <c r="R55" s="23">
        <f t="shared" si="37"/>
        <v>0</v>
      </c>
      <c r="S55" s="23">
        <f t="shared" si="37"/>
        <v>0</v>
      </c>
      <c r="T55" s="23">
        <f t="shared" si="37"/>
        <v>0</v>
      </c>
      <c r="U55" s="23">
        <f t="shared" si="37"/>
        <v>0</v>
      </c>
      <c r="V55" s="23">
        <f t="shared" si="37"/>
        <v>113276.19999999998</v>
      </c>
      <c r="W55" s="23">
        <f t="shared" si="37"/>
        <v>500747</v>
      </c>
      <c r="X55" s="23">
        <f t="shared" si="37"/>
        <v>472381.8</v>
      </c>
      <c r="Y55" s="23">
        <f t="shared" si="37"/>
        <v>262535.59999999998</v>
      </c>
      <c r="Z55" s="23">
        <f t="shared" si="37"/>
        <v>0</v>
      </c>
      <c r="AA55" s="23">
        <f t="shared" si="37"/>
        <v>0</v>
      </c>
      <c r="AB55" s="18">
        <f t="shared" ref="AB55:AB60" si="38">SUM(AC55:AM55)</f>
        <v>1609552.4</v>
      </c>
      <c r="AC55" s="23">
        <f t="shared" ref="AC55:AM55" si="39">SUM(AC57:AC60)</f>
        <v>0</v>
      </c>
      <c r="AD55" s="23">
        <f t="shared" si="39"/>
        <v>0</v>
      </c>
      <c r="AE55" s="23">
        <f t="shared" si="39"/>
        <v>33500</v>
      </c>
      <c r="AF55" s="23">
        <f t="shared" si="39"/>
        <v>48236.800000000003</v>
      </c>
      <c r="AG55" s="23">
        <f t="shared" si="39"/>
        <v>56375</v>
      </c>
      <c r="AH55" s="23">
        <f t="shared" si="39"/>
        <v>181776.19999999998</v>
      </c>
      <c r="AI55" s="23">
        <f t="shared" si="39"/>
        <v>542747</v>
      </c>
      <c r="AJ55" s="23">
        <f t="shared" si="39"/>
        <v>475381.8</v>
      </c>
      <c r="AK55" s="23">
        <f t="shared" si="39"/>
        <v>265535.59999999998</v>
      </c>
      <c r="AL55" s="23">
        <f t="shared" si="39"/>
        <v>3000</v>
      </c>
      <c r="AM55" s="23">
        <f t="shared" si="39"/>
        <v>3000</v>
      </c>
      <c r="AN55" s="53" t="s">
        <v>186</v>
      </c>
    </row>
    <row r="56" spans="1:40" s="24" customFormat="1" ht="15.75" outlineLevel="1" x14ac:dyDescent="0.25">
      <c r="A56" s="54"/>
      <c r="B56" s="54"/>
      <c r="C56" s="44" t="s">
        <v>1</v>
      </c>
      <c r="D56" s="18">
        <f t="shared" si="34"/>
        <v>0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18">
        <f t="shared" si="36"/>
        <v>0</v>
      </c>
      <c r="Q56" s="23"/>
      <c r="R56" s="23"/>
      <c r="S56" s="23"/>
      <c r="T56" s="23"/>
      <c r="U56" s="23"/>
      <c r="V56" s="23"/>
      <c r="W56" s="23">
        <f t="shared" si="37"/>
        <v>0</v>
      </c>
      <c r="X56" s="23">
        <f t="shared" si="37"/>
        <v>0</v>
      </c>
      <c r="Y56" s="23">
        <f t="shared" si="37"/>
        <v>0</v>
      </c>
      <c r="Z56" s="23">
        <f t="shared" si="37"/>
        <v>0</v>
      </c>
      <c r="AA56" s="23">
        <f t="shared" si="37"/>
        <v>0</v>
      </c>
      <c r="AB56" s="18">
        <f t="shared" si="38"/>
        <v>0</v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53"/>
    </row>
    <row r="57" spans="1:40" s="24" customFormat="1" ht="15.75" outlineLevel="1" x14ac:dyDescent="0.25">
      <c r="A57" s="54"/>
      <c r="B57" s="54"/>
      <c r="C57" s="44" t="s">
        <v>2</v>
      </c>
      <c r="D57" s="18">
        <f t="shared" si="34"/>
        <v>0</v>
      </c>
      <c r="E57" s="23">
        <v>0</v>
      </c>
      <c r="F57" s="23">
        <v>0</v>
      </c>
      <c r="G57" s="36">
        <v>0</v>
      </c>
      <c r="H57" s="36">
        <v>0</v>
      </c>
      <c r="I57" s="23">
        <v>0</v>
      </c>
      <c r="J57" s="23">
        <v>0</v>
      </c>
      <c r="K57" s="23">
        <v>0</v>
      </c>
      <c r="L57" s="36">
        <v>0</v>
      </c>
      <c r="M57" s="23">
        <v>0</v>
      </c>
      <c r="N57" s="23">
        <v>0</v>
      </c>
      <c r="O57" s="23">
        <v>0</v>
      </c>
      <c r="P57" s="18">
        <f t="shared" si="36"/>
        <v>783590.5</v>
      </c>
      <c r="Q57" s="23">
        <f t="shared" ref="Q57:V60" si="40">AC57-E57</f>
        <v>0</v>
      </c>
      <c r="R57" s="23">
        <f t="shared" si="40"/>
        <v>0</v>
      </c>
      <c r="S57" s="23">
        <f t="shared" si="40"/>
        <v>0</v>
      </c>
      <c r="T57" s="23">
        <f t="shared" si="40"/>
        <v>0</v>
      </c>
      <c r="U57" s="23">
        <f t="shared" si="40"/>
        <v>0</v>
      </c>
      <c r="V57" s="23">
        <f t="shared" si="40"/>
        <v>63345.599999999999</v>
      </c>
      <c r="W57" s="23">
        <f t="shared" si="37"/>
        <v>200489.3</v>
      </c>
      <c r="X57" s="23">
        <f t="shared" si="37"/>
        <v>254220</v>
      </c>
      <c r="Y57" s="23">
        <f t="shared" si="37"/>
        <v>265535.59999999998</v>
      </c>
      <c r="Z57" s="23">
        <f t="shared" si="37"/>
        <v>0</v>
      </c>
      <c r="AA57" s="23">
        <f t="shared" si="37"/>
        <v>0</v>
      </c>
      <c r="AB57" s="18">
        <f t="shared" si="38"/>
        <v>783590.5</v>
      </c>
      <c r="AC57" s="23">
        <v>0</v>
      </c>
      <c r="AD57" s="23">
        <v>0</v>
      </c>
      <c r="AE57" s="36">
        <v>0</v>
      </c>
      <c r="AF57" s="36">
        <v>0</v>
      </c>
      <c r="AG57" s="23">
        <v>0</v>
      </c>
      <c r="AH57" s="23">
        <v>63345.599999999999</v>
      </c>
      <c r="AI57" s="23">
        <v>200489.3</v>
      </c>
      <c r="AJ57" s="36">
        <v>254220</v>
      </c>
      <c r="AK57" s="23">
        <v>265535.59999999998</v>
      </c>
      <c r="AL57" s="23">
        <v>0</v>
      </c>
      <c r="AM57" s="23">
        <v>0</v>
      </c>
      <c r="AN57" s="53"/>
    </row>
    <row r="58" spans="1:40" s="24" customFormat="1" ht="15.75" outlineLevel="1" x14ac:dyDescent="0.25">
      <c r="A58" s="54"/>
      <c r="B58" s="54"/>
      <c r="C58" s="44" t="s">
        <v>3</v>
      </c>
      <c r="D58" s="18">
        <f t="shared" si="34"/>
        <v>260611.8</v>
      </c>
      <c r="E58" s="23">
        <v>0</v>
      </c>
      <c r="F58" s="23">
        <v>0</v>
      </c>
      <c r="G58" s="23">
        <v>33500</v>
      </c>
      <c r="H58" s="23">
        <v>48236.800000000003</v>
      </c>
      <c r="I58" s="23">
        <v>56375</v>
      </c>
      <c r="J58" s="23">
        <v>68500</v>
      </c>
      <c r="K58" s="23">
        <v>42000</v>
      </c>
      <c r="L58" s="23">
        <v>3000</v>
      </c>
      <c r="M58" s="23">
        <v>3000</v>
      </c>
      <c r="N58" s="23">
        <v>3000</v>
      </c>
      <c r="O58" s="23">
        <v>3000</v>
      </c>
      <c r="P58" s="18">
        <f t="shared" si="36"/>
        <v>562627.19999999995</v>
      </c>
      <c r="Q58" s="23">
        <f t="shared" si="40"/>
        <v>0</v>
      </c>
      <c r="R58" s="23">
        <f t="shared" si="40"/>
        <v>0</v>
      </c>
      <c r="S58" s="23">
        <f t="shared" si="40"/>
        <v>0</v>
      </c>
      <c r="T58" s="23">
        <f t="shared" si="40"/>
        <v>0</v>
      </c>
      <c r="U58" s="23">
        <f t="shared" si="40"/>
        <v>0</v>
      </c>
      <c r="V58" s="23">
        <f t="shared" si="40"/>
        <v>47207.7</v>
      </c>
      <c r="W58" s="23">
        <f t="shared" si="37"/>
        <v>300257.7</v>
      </c>
      <c r="X58" s="23">
        <f t="shared" si="37"/>
        <v>218161.8</v>
      </c>
      <c r="Y58" s="23">
        <f t="shared" si="37"/>
        <v>-3000</v>
      </c>
      <c r="Z58" s="23">
        <f t="shared" si="37"/>
        <v>0</v>
      </c>
      <c r="AA58" s="23">
        <f t="shared" si="37"/>
        <v>0</v>
      </c>
      <c r="AB58" s="18">
        <f t="shared" si="38"/>
        <v>823239</v>
      </c>
      <c r="AC58" s="23">
        <v>0</v>
      </c>
      <c r="AD58" s="23">
        <v>0</v>
      </c>
      <c r="AE58" s="23">
        <v>33500</v>
      </c>
      <c r="AF58" s="23">
        <v>48236.800000000003</v>
      </c>
      <c r="AG58" s="23">
        <v>56375</v>
      </c>
      <c r="AH58" s="23">
        <f>5060+110647.7</f>
        <v>115707.7</v>
      </c>
      <c r="AI58" s="23">
        <v>342257.7</v>
      </c>
      <c r="AJ58" s="23">
        <v>221161.8</v>
      </c>
      <c r="AK58" s="23">
        <v>0</v>
      </c>
      <c r="AL58" s="23">
        <v>3000</v>
      </c>
      <c r="AM58" s="23">
        <v>3000</v>
      </c>
      <c r="AN58" s="53"/>
    </row>
    <row r="59" spans="1:40" s="24" customFormat="1" ht="15.75" outlineLevel="1" x14ac:dyDescent="0.25">
      <c r="A59" s="54"/>
      <c r="B59" s="54"/>
      <c r="C59" s="44" t="s">
        <v>4</v>
      </c>
      <c r="D59" s="18">
        <f t="shared" si="34"/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18">
        <f t="shared" si="36"/>
        <v>2722.9</v>
      </c>
      <c r="Q59" s="23">
        <f t="shared" si="40"/>
        <v>0</v>
      </c>
      <c r="R59" s="23">
        <f t="shared" si="40"/>
        <v>0</v>
      </c>
      <c r="S59" s="23">
        <f t="shared" si="40"/>
        <v>0</v>
      </c>
      <c r="T59" s="23">
        <f t="shared" si="40"/>
        <v>0</v>
      </c>
      <c r="U59" s="23">
        <f t="shared" si="40"/>
        <v>0</v>
      </c>
      <c r="V59" s="23">
        <f t="shared" si="40"/>
        <v>2722.9</v>
      </c>
      <c r="W59" s="23">
        <f t="shared" si="37"/>
        <v>0</v>
      </c>
      <c r="X59" s="23">
        <f t="shared" si="37"/>
        <v>0</v>
      </c>
      <c r="Y59" s="23">
        <f t="shared" si="37"/>
        <v>0</v>
      </c>
      <c r="Z59" s="23">
        <f t="shared" si="37"/>
        <v>0</v>
      </c>
      <c r="AA59" s="23">
        <f t="shared" si="37"/>
        <v>0</v>
      </c>
      <c r="AB59" s="18">
        <f t="shared" si="38"/>
        <v>2722.9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2722.9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53"/>
    </row>
    <row r="60" spans="1:40" s="24" customFormat="1" ht="15.75" hidden="1" outlineLevel="1" x14ac:dyDescent="0.25">
      <c r="A60" s="54"/>
      <c r="B60" s="54"/>
      <c r="C60" s="44" t="s">
        <v>5</v>
      </c>
      <c r="D60" s="18">
        <f t="shared" si="34"/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18">
        <f t="shared" si="36"/>
        <v>0</v>
      </c>
      <c r="Q60" s="23">
        <f t="shared" si="40"/>
        <v>0</v>
      </c>
      <c r="R60" s="23">
        <f t="shared" si="40"/>
        <v>0</v>
      </c>
      <c r="S60" s="23">
        <f t="shared" si="40"/>
        <v>0</v>
      </c>
      <c r="T60" s="23">
        <f t="shared" si="40"/>
        <v>0</v>
      </c>
      <c r="U60" s="23">
        <f t="shared" si="40"/>
        <v>0</v>
      </c>
      <c r="V60" s="23">
        <f t="shared" si="40"/>
        <v>0</v>
      </c>
      <c r="W60" s="23">
        <f t="shared" si="37"/>
        <v>0</v>
      </c>
      <c r="X60" s="23">
        <f t="shared" si="37"/>
        <v>0</v>
      </c>
      <c r="Y60" s="23">
        <f t="shared" si="37"/>
        <v>0</v>
      </c>
      <c r="Z60" s="23">
        <f t="shared" si="37"/>
        <v>0</v>
      </c>
      <c r="AA60" s="23">
        <f t="shared" si="37"/>
        <v>0</v>
      </c>
      <c r="AB60" s="18">
        <f t="shared" si="38"/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53"/>
    </row>
    <row r="61" spans="1:40" s="24" customFormat="1" ht="33" customHeight="1" x14ac:dyDescent="0.25">
      <c r="A61" s="58" t="s">
        <v>250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</row>
    <row r="62" spans="1:40" s="24" customFormat="1" ht="15.75" customHeight="1" outlineLevel="1" x14ac:dyDescent="0.25">
      <c r="A62" s="54" t="s">
        <v>239</v>
      </c>
      <c r="B62" s="54" t="s">
        <v>111</v>
      </c>
      <c r="C62" s="44" t="s">
        <v>0</v>
      </c>
      <c r="D62" s="18">
        <f t="shared" ref="D62:D73" si="41">SUM(E62:O62)</f>
        <v>17597847.299999997</v>
      </c>
      <c r="E62" s="23">
        <f t="shared" ref="E62:O62" si="42">SUM(E64:E67)</f>
        <v>0</v>
      </c>
      <c r="F62" s="23">
        <f t="shared" si="42"/>
        <v>0</v>
      </c>
      <c r="G62" s="23">
        <f t="shared" si="42"/>
        <v>0</v>
      </c>
      <c r="H62" s="23">
        <f t="shared" si="42"/>
        <v>0</v>
      </c>
      <c r="I62" s="23">
        <f t="shared" si="42"/>
        <v>0</v>
      </c>
      <c r="J62" s="23">
        <f t="shared" si="42"/>
        <v>1564448.1</v>
      </c>
      <c r="K62" s="23">
        <f t="shared" si="42"/>
        <v>2105296.9</v>
      </c>
      <c r="L62" s="23">
        <f t="shared" si="42"/>
        <v>3401954.1</v>
      </c>
      <c r="M62" s="23">
        <f t="shared" si="42"/>
        <v>3401954.1</v>
      </c>
      <c r="N62" s="23">
        <f t="shared" si="42"/>
        <v>3401954.1</v>
      </c>
      <c r="O62" s="23">
        <f t="shared" si="42"/>
        <v>3722240</v>
      </c>
      <c r="P62" s="18">
        <f t="shared" ref="P62:P73" si="43">SUM(Q62:AA62)</f>
        <v>-10405804.800000001</v>
      </c>
      <c r="Q62" s="23">
        <f t="shared" ref="Q62:AA71" si="44">AC62-E62</f>
        <v>0</v>
      </c>
      <c r="R62" s="23">
        <f t="shared" si="44"/>
        <v>0</v>
      </c>
      <c r="S62" s="23">
        <f t="shared" si="44"/>
        <v>0</v>
      </c>
      <c r="T62" s="23">
        <f t="shared" si="44"/>
        <v>0</v>
      </c>
      <c r="U62" s="23">
        <f t="shared" si="44"/>
        <v>0</v>
      </c>
      <c r="V62" s="23">
        <f t="shared" si="44"/>
        <v>-1564448.1</v>
      </c>
      <c r="W62" s="23">
        <f t="shared" si="44"/>
        <v>-2037448.5</v>
      </c>
      <c r="X62" s="23">
        <f t="shared" si="44"/>
        <v>-3401954.1</v>
      </c>
      <c r="Y62" s="23">
        <f t="shared" si="44"/>
        <v>-3401954.1</v>
      </c>
      <c r="Z62" s="23">
        <f t="shared" si="44"/>
        <v>0</v>
      </c>
      <c r="AA62" s="23">
        <f t="shared" si="44"/>
        <v>0</v>
      </c>
      <c r="AB62" s="18">
        <f t="shared" ref="AB62:AB73" si="45">SUM(AC62:AM62)</f>
        <v>7192042.5</v>
      </c>
      <c r="AC62" s="23">
        <f t="shared" ref="AC62:AM62" si="46">SUM(AC64:AC67)</f>
        <v>0</v>
      </c>
      <c r="AD62" s="23">
        <f t="shared" si="46"/>
        <v>0</v>
      </c>
      <c r="AE62" s="23">
        <f t="shared" si="46"/>
        <v>0</v>
      </c>
      <c r="AF62" s="23">
        <f t="shared" si="46"/>
        <v>0</v>
      </c>
      <c r="AG62" s="23">
        <f t="shared" si="46"/>
        <v>0</v>
      </c>
      <c r="AH62" s="23">
        <f t="shared" si="46"/>
        <v>0</v>
      </c>
      <c r="AI62" s="23">
        <f t="shared" si="46"/>
        <v>67848.399999999994</v>
      </c>
      <c r="AJ62" s="23">
        <f t="shared" si="46"/>
        <v>0</v>
      </c>
      <c r="AK62" s="23">
        <f t="shared" si="46"/>
        <v>0</v>
      </c>
      <c r="AL62" s="23">
        <f t="shared" si="46"/>
        <v>3401954.1</v>
      </c>
      <c r="AM62" s="23">
        <f t="shared" si="46"/>
        <v>3722240</v>
      </c>
      <c r="AN62" s="53" t="s">
        <v>208</v>
      </c>
    </row>
    <row r="63" spans="1:40" s="24" customFormat="1" ht="15.75" outlineLevel="1" x14ac:dyDescent="0.25">
      <c r="A63" s="54"/>
      <c r="B63" s="54"/>
      <c r="C63" s="44" t="s">
        <v>1</v>
      </c>
      <c r="D63" s="18">
        <f t="shared" si="41"/>
        <v>0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8">
        <f t="shared" si="43"/>
        <v>0</v>
      </c>
      <c r="Q63" s="23"/>
      <c r="R63" s="23"/>
      <c r="S63" s="23"/>
      <c r="T63" s="23"/>
      <c r="U63" s="23"/>
      <c r="V63" s="23"/>
      <c r="W63" s="23">
        <f t="shared" si="44"/>
        <v>0</v>
      </c>
      <c r="X63" s="23">
        <f t="shared" si="44"/>
        <v>0</v>
      </c>
      <c r="Y63" s="23">
        <f t="shared" si="44"/>
        <v>0</v>
      </c>
      <c r="Z63" s="23">
        <f t="shared" si="44"/>
        <v>0</v>
      </c>
      <c r="AA63" s="23">
        <f t="shared" si="44"/>
        <v>0</v>
      </c>
      <c r="AB63" s="18">
        <f t="shared" si="45"/>
        <v>0</v>
      </c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53"/>
    </row>
    <row r="64" spans="1:40" s="24" customFormat="1" ht="15.75" outlineLevel="1" x14ac:dyDescent="0.25">
      <c r="A64" s="54"/>
      <c r="B64" s="54"/>
      <c r="C64" s="44" t="s">
        <v>2</v>
      </c>
      <c r="D64" s="18">
        <f t="shared" si="41"/>
        <v>1213205</v>
      </c>
      <c r="E64" s="23">
        <v>0</v>
      </c>
      <c r="F64" s="23">
        <v>0</v>
      </c>
      <c r="G64" s="36">
        <v>0</v>
      </c>
      <c r="H64" s="36">
        <v>0</v>
      </c>
      <c r="I64" s="23">
        <v>0</v>
      </c>
      <c r="J64" s="23">
        <v>1213205</v>
      </c>
      <c r="K64" s="23">
        <v>0</v>
      </c>
      <c r="L64" s="36">
        <v>0</v>
      </c>
      <c r="M64" s="23">
        <v>0</v>
      </c>
      <c r="N64" s="23">
        <v>0</v>
      </c>
      <c r="O64" s="23">
        <v>0</v>
      </c>
      <c r="P64" s="18">
        <f t="shared" si="43"/>
        <v>-1213205</v>
      </c>
      <c r="Q64" s="23">
        <f t="shared" ref="Q64:V67" si="47">AC64-E64</f>
        <v>0</v>
      </c>
      <c r="R64" s="23">
        <f t="shared" si="47"/>
        <v>0</v>
      </c>
      <c r="S64" s="23">
        <f t="shared" si="47"/>
        <v>0</v>
      </c>
      <c r="T64" s="23">
        <f t="shared" si="47"/>
        <v>0</v>
      </c>
      <c r="U64" s="23">
        <f t="shared" si="47"/>
        <v>0</v>
      </c>
      <c r="V64" s="23">
        <f t="shared" si="47"/>
        <v>-1213205</v>
      </c>
      <c r="W64" s="23">
        <f t="shared" si="44"/>
        <v>0</v>
      </c>
      <c r="X64" s="23">
        <f t="shared" si="44"/>
        <v>0</v>
      </c>
      <c r="Y64" s="23">
        <f t="shared" si="44"/>
        <v>0</v>
      </c>
      <c r="Z64" s="23">
        <f t="shared" si="44"/>
        <v>0</v>
      </c>
      <c r="AA64" s="23">
        <f t="shared" si="44"/>
        <v>0</v>
      </c>
      <c r="AB64" s="18">
        <f t="shared" si="45"/>
        <v>0</v>
      </c>
      <c r="AC64" s="23">
        <v>0</v>
      </c>
      <c r="AD64" s="23">
        <v>0</v>
      </c>
      <c r="AE64" s="36">
        <v>0</v>
      </c>
      <c r="AF64" s="36">
        <v>0</v>
      </c>
      <c r="AG64" s="23">
        <v>0</v>
      </c>
      <c r="AH64" s="23">
        <v>0</v>
      </c>
      <c r="AI64" s="23">
        <v>0</v>
      </c>
      <c r="AJ64" s="36">
        <v>0</v>
      </c>
      <c r="AK64" s="23">
        <v>0</v>
      </c>
      <c r="AL64" s="23">
        <v>0</v>
      </c>
      <c r="AM64" s="23">
        <v>0</v>
      </c>
      <c r="AN64" s="53"/>
    </row>
    <row r="65" spans="1:40" s="24" customFormat="1" ht="15.75" outlineLevel="1" x14ac:dyDescent="0.25">
      <c r="A65" s="54"/>
      <c r="B65" s="54"/>
      <c r="C65" s="44" t="s">
        <v>3</v>
      </c>
      <c r="D65" s="18">
        <f t="shared" si="41"/>
        <v>16384642.299999999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351243.1</v>
      </c>
      <c r="K65" s="23">
        <v>2105296.9</v>
      </c>
      <c r="L65" s="23">
        <v>3401954.1</v>
      </c>
      <c r="M65" s="23">
        <v>3401954.1</v>
      </c>
      <c r="N65" s="23">
        <v>3401954.1</v>
      </c>
      <c r="O65" s="23">
        <v>3722240</v>
      </c>
      <c r="P65" s="18">
        <f t="shared" si="43"/>
        <v>-9257123.5999999996</v>
      </c>
      <c r="Q65" s="23">
        <f t="shared" si="47"/>
        <v>0</v>
      </c>
      <c r="R65" s="23">
        <f t="shared" si="47"/>
        <v>0</v>
      </c>
      <c r="S65" s="23">
        <f t="shared" si="47"/>
        <v>0</v>
      </c>
      <c r="T65" s="23">
        <f t="shared" si="47"/>
        <v>0</v>
      </c>
      <c r="U65" s="23">
        <f t="shared" si="47"/>
        <v>0</v>
      </c>
      <c r="V65" s="23">
        <f t="shared" si="47"/>
        <v>-351243.1</v>
      </c>
      <c r="W65" s="23">
        <f t="shared" si="44"/>
        <v>-2101972.2999999998</v>
      </c>
      <c r="X65" s="23">
        <f t="shared" si="44"/>
        <v>-3401954.1</v>
      </c>
      <c r="Y65" s="23">
        <f t="shared" si="44"/>
        <v>-3401954.1</v>
      </c>
      <c r="Z65" s="23">
        <f t="shared" si="44"/>
        <v>0</v>
      </c>
      <c r="AA65" s="23">
        <f t="shared" si="44"/>
        <v>0</v>
      </c>
      <c r="AB65" s="18">
        <f t="shared" si="45"/>
        <v>7127518.7000000002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3324.6</v>
      </c>
      <c r="AJ65" s="23">
        <v>0</v>
      </c>
      <c r="AK65" s="23">
        <v>0</v>
      </c>
      <c r="AL65" s="23">
        <v>3401954.1</v>
      </c>
      <c r="AM65" s="23">
        <v>3722240</v>
      </c>
      <c r="AN65" s="53"/>
    </row>
    <row r="66" spans="1:40" s="24" customFormat="1" ht="15.75" outlineLevel="1" x14ac:dyDescent="0.25">
      <c r="A66" s="54"/>
      <c r="B66" s="54"/>
      <c r="C66" s="44" t="s">
        <v>4</v>
      </c>
      <c r="D66" s="18">
        <f t="shared" si="41"/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18">
        <f t="shared" si="43"/>
        <v>67.8</v>
      </c>
      <c r="Q66" s="23">
        <f t="shared" si="47"/>
        <v>0</v>
      </c>
      <c r="R66" s="23">
        <f t="shared" si="47"/>
        <v>0</v>
      </c>
      <c r="S66" s="23">
        <f t="shared" si="47"/>
        <v>0</v>
      </c>
      <c r="T66" s="23">
        <f t="shared" si="47"/>
        <v>0</v>
      </c>
      <c r="U66" s="23">
        <f t="shared" si="47"/>
        <v>0</v>
      </c>
      <c r="V66" s="23">
        <f t="shared" si="47"/>
        <v>0</v>
      </c>
      <c r="W66" s="23">
        <f t="shared" si="44"/>
        <v>67.8</v>
      </c>
      <c r="X66" s="23">
        <f t="shared" si="44"/>
        <v>0</v>
      </c>
      <c r="Y66" s="23">
        <f t="shared" si="44"/>
        <v>0</v>
      </c>
      <c r="Z66" s="23">
        <f t="shared" si="44"/>
        <v>0</v>
      </c>
      <c r="AA66" s="23">
        <f t="shared" si="44"/>
        <v>0</v>
      </c>
      <c r="AB66" s="18">
        <f t="shared" si="45"/>
        <v>67.8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67.8</v>
      </c>
      <c r="AJ66" s="23">
        <v>0</v>
      </c>
      <c r="AK66" s="23">
        <v>0</v>
      </c>
      <c r="AL66" s="23">
        <v>0</v>
      </c>
      <c r="AM66" s="23">
        <v>0</v>
      </c>
      <c r="AN66" s="53"/>
    </row>
    <row r="67" spans="1:40" s="24" customFormat="1" ht="15.75" outlineLevel="1" x14ac:dyDescent="0.25">
      <c r="A67" s="54"/>
      <c r="B67" s="54"/>
      <c r="C67" s="44" t="s">
        <v>240</v>
      </c>
      <c r="D67" s="18">
        <f t="shared" si="41"/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18">
        <f t="shared" si="43"/>
        <v>64456</v>
      </c>
      <c r="Q67" s="23">
        <f t="shared" si="47"/>
        <v>0</v>
      </c>
      <c r="R67" s="23">
        <f t="shared" si="47"/>
        <v>0</v>
      </c>
      <c r="S67" s="23">
        <f t="shared" si="47"/>
        <v>0</v>
      </c>
      <c r="T67" s="23">
        <f t="shared" si="47"/>
        <v>0</v>
      </c>
      <c r="U67" s="23">
        <f t="shared" si="47"/>
        <v>0</v>
      </c>
      <c r="V67" s="23">
        <f t="shared" si="47"/>
        <v>0</v>
      </c>
      <c r="W67" s="23">
        <f t="shared" si="44"/>
        <v>64456</v>
      </c>
      <c r="X67" s="23">
        <f t="shared" si="44"/>
        <v>0</v>
      </c>
      <c r="Y67" s="23">
        <f t="shared" si="44"/>
        <v>0</v>
      </c>
      <c r="Z67" s="23">
        <f t="shared" si="44"/>
        <v>0</v>
      </c>
      <c r="AA67" s="23">
        <f t="shared" si="44"/>
        <v>0</v>
      </c>
      <c r="AB67" s="18">
        <f t="shared" si="45"/>
        <v>64456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64456</v>
      </c>
      <c r="AJ67" s="23">
        <v>0</v>
      </c>
      <c r="AK67" s="23">
        <v>0</v>
      </c>
      <c r="AL67" s="23">
        <v>0</v>
      </c>
      <c r="AM67" s="23">
        <v>0</v>
      </c>
      <c r="AN67" s="53"/>
    </row>
    <row r="68" spans="1:40" s="21" customFormat="1" ht="15.75" x14ac:dyDescent="0.25">
      <c r="A68" s="52" t="s">
        <v>242</v>
      </c>
      <c r="B68" s="52"/>
      <c r="C68" s="19" t="s">
        <v>0</v>
      </c>
      <c r="D68" s="18" t="e">
        <f t="shared" si="41"/>
        <v>#REF!</v>
      </c>
      <c r="E68" s="20" t="e">
        <f t="shared" ref="E68:O68" si="48">SUM(E70:E73)</f>
        <v>#REF!</v>
      </c>
      <c r="F68" s="20" t="e">
        <f t="shared" si="48"/>
        <v>#REF!</v>
      </c>
      <c r="G68" s="20" t="e">
        <f t="shared" si="48"/>
        <v>#REF!</v>
      </c>
      <c r="H68" s="20" t="e">
        <f t="shared" si="48"/>
        <v>#REF!</v>
      </c>
      <c r="I68" s="20" t="e">
        <f t="shared" si="48"/>
        <v>#REF!</v>
      </c>
      <c r="J68" s="20" t="e">
        <f t="shared" si="48"/>
        <v>#REF!</v>
      </c>
      <c r="K68" s="20" t="e">
        <f t="shared" si="48"/>
        <v>#REF!</v>
      </c>
      <c r="L68" s="20" t="e">
        <f t="shared" si="48"/>
        <v>#REF!</v>
      </c>
      <c r="M68" s="20" t="e">
        <f t="shared" si="48"/>
        <v>#REF!</v>
      </c>
      <c r="N68" s="20" t="e">
        <f t="shared" si="48"/>
        <v>#REF!</v>
      </c>
      <c r="O68" s="20" t="e">
        <f t="shared" si="48"/>
        <v>#REF!</v>
      </c>
      <c r="P68" s="18" t="e">
        <f t="shared" si="43"/>
        <v>#REF!</v>
      </c>
      <c r="Q68" s="18" t="e">
        <f t="shared" ref="Q68:V68" si="49">AC68-E68</f>
        <v>#REF!</v>
      </c>
      <c r="R68" s="18" t="e">
        <f t="shared" si="49"/>
        <v>#REF!</v>
      </c>
      <c r="S68" s="18" t="e">
        <f t="shared" si="49"/>
        <v>#REF!</v>
      </c>
      <c r="T68" s="18" t="e">
        <f t="shared" si="49"/>
        <v>#REF!</v>
      </c>
      <c r="U68" s="18" t="e">
        <f t="shared" si="49"/>
        <v>#REF!</v>
      </c>
      <c r="V68" s="18" t="e">
        <f t="shared" si="49"/>
        <v>#REF!</v>
      </c>
      <c r="W68" s="18" t="e">
        <f t="shared" si="44"/>
        <v>#REF!</v>
      </c>
      <c r="X68" s="18" t="e">
        <f t="shared" si="44"/>
        <v>#REF!</v>
      </c>
      <c r="Y68" s="18" t="e">
        <f t="shared" si="44"/>
        <v>#REF!</v>
      </c>
      <c r="Z68" s="18" t="e">
        <f t="shared" si="44"/>
        <v>#REF!</v>
      </c>
      <c r="AA68" s="18" t="e">
        <f t="shared" si="44"/>
        <v>#REF!</v>
      </c>
      <c r="AB68" s="18" t="e">
        <f t="shared" si="45"/>
        <v>#REF!</v>
      </c>
      <c r="AC68" s="20" t="e">
        <f t="shared" ref="AC68:AM68" si="50">SUM(AC70:AC73)</f>
        <v>#REF!</v>
      </c>
      <c r="AD68" s="20" t="e">
        <f t="shared" si="50"/>
        <v>#REF!</v>
      </c>
      <c r="AE68" s="20" t="e">
        <f t="shared" si="50"/>
        <v>#REF!</v>
      </c>
      <c r="AF68" s="20" t="e">
        <f t="shared" si="50"/>
        <v>#REF!</v>
      </c>
      <c r="AG68" s="20" t="e">
        <f t="shared" si="50"/>
        <v>#REF!</v>
      </c>
      <c r="AH68" s="20">
        <f t="shared" si="50"/>
        <v>545731</v>
      </c>
      <c r="AI68" s="20">
        <f t="shared" si="50"/>
        <v>839680.49999999988</v>
      </c>
      <c r="AJ68" s="20">
        <f t="shared" si="50"/>
        <v>1092412.8</v>
      </c>
      <c r="AK68" s="20">
        <f t="shared" si="50"/>
        <v>290535.59999999998</v>
      </c>
      <c r="AL68" s="20" t="e">
        <f t="shared" si="50"/>
        <v>#REF!</v>
      </c>
      <c r="AM68" s="20" t="e">
        <f t="shared" si="50"/>
        <v>#REF!</v>
      </c>
      <c r="AN68" s="59"/>
    </row>
    <row r="69" spans="1:40" s="21" customFormat="1" ht="15.75" x14ac:dyDescent="0.25">
      <c r="A69" s="52"/>
      <c r="B69" s="52"/>
      <c r="C69" s="19" t="s">
        <v>1</v>
      </c>
      <c r="D69" s="18">
        <f t="shared" si="41"/>
        <v>0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18">
        <f t="shared" si="43"/>
        <v>0</v>
      </c>
      <c r="Q69" s="18"/>
      <c r="R69" s="18"/>
      <c r="S69" s="18"/>
      <c r="T69" s="18"/>
      <c r="U69" s="18"/>
      <c r="V69" s="18"/>
      <c r="W69" s="18">
        <f t="shared" si="44"/>
        <v>0</v>
      </c>
      <c r="X69" s="18">
        <f t="shared" si="44"/>
        <v>0</v>
      </c>
      <c r="Y69" s="18">
        <f t="shared" si="44"/>
        <v>0</v>
      </c>
      <c r="Z69" s="18">
        <f t="shared" si="44"/>
        <v>0</v>
      </c>
      <c r="AA69" s="18">
        <f t="shared" si="44"/>
        <v>0</v>
      </c>
      <c r="AB69" s="18">
        <f t="shared" si="45"/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/>
      <c r="AI69" s="20"/>
      <c r="AJ69" s="20"/>
      <c r="AK69" s="20"/>
      <c r="AL69" s="20">
        <v>0</v>
      </c>
      <c r="AM69" s="20">
        <v>0</v>
      </c>
      <c r="AN69" s="59"/>
    </row>
    <row r="70" spans="1:40" s="21" customFormat="1" ht="15.75" x14ac:dyDescent="0.25">
      <c r="A70" s="52"/>
      <c r="B70" s="52"/>
      <c r="C70" s="19" t="s">
        <v>2</v>
      </c>
      <c r="D70" s="18" t="e">
        <f t="shared" si="41"/>
        <v>#REF!</v>
      </c>
      <c r="E70" s="20" t="e">
        <f>E64+#REF!</f>
        <v>#REF!</v>
      </c>
      <c r="F70" s="20" t="e">
        <f>F64+#REF!</f>
        <v>#REF!</v>
      </c>
      <c r="G70" s="20" t="e">
        <f>G64+#REF!</f>
        <v>#REF!</v>
      </c>
      <c r="H70" s="20" t="e">
        <f>H64+#REF!</f>
        <v>#REF!</v>
      </c>
      <c r="I70" s="20" t="e">
        <f>I64+#REF!</f>
        <v>#REF!</v>
      </c>
      <c r="J70" s="20" t="e">
        <f>J64+#REF!</f>
        <v>#REF!</v>
      </c>
      <c r="K70" s="20" t="e">
        <f>K64+#REF!</f>
        <v>#REF!</v>
      </c>
      <c r="L70" s="20" t="e">
        <f>L64+#REF!</f>
        <v>#REF!</v>
      </c>
      <c r="M70" s="20" t="e">
        <f>M64+#REF!</f>
        <v>#REF!</v>
      </c>
      <c r="N70" s="20" t="e">
        <f>N64+#REF!</f>
        <v>#REF!</v>
      </c>
      <c r="O70" s="20" t="e">
        <f>O64+#REF!</f>
        <v>#REF!</v>
      </c>
      <c r="P70" s="18" t="e">
        <f t="shared" si="43"/>
        <v>#REF!</v>
      </c>
      <c r="Q70" s="18" t="e">
        <f t="shared" ref="Q70:AA73" si="51">AC70-E70</f>
        <v>#REF!</v>
      </c>
      <c r="R70" s="18" t="e">
        <f t="shared" si="51"/>
        <v>#REF!</v>
      </c>
      <c r="S70" s="18" t="e">
        <f t="shared" si="51"/>
        <v>#REF!</v>
      </c>
      <c r="T70" s="18" t="e">
        <f t="shared" si="51"/>
        <v>#REF!</v>
      </c>
      <c r="U70" s="18" t="e">
        <f t="shared" si="51"/>
        <v>#REF!</v>
      </c>
      <c r="V70" s="18" t="e">
        <f t="shared" si="51"/>
        <v>#REF!</v>
      </c>
      <c r="W70" s="18" t="e">
        <f t="shared" si="44"/>
        <v>#REF!</v>
      </c>
      <c r="X70" s="18" t="e">
        <f t="shared" si="44"/>
        <v>#REF!</v>
      </c>
      <c r="Y70" s="18" t="e">
        <f t="shared" si="44"/>
        <v>#REF!</v>
      </c>
      <c r="Z70" s="18" t="e">
        <f t="shared" si="44"/>
        <v>#REF!</v>
      </c>
      <c r="AA70" s="18" t="e">
        <f t="shared" si="44"/>
        <v>#REF!</v>
      </c>
      <c r="AB70" s="18" t="e">
        <f t="shared" si="45"/>
        <v>#REF!</v>
      </c>
      <c r="AC70" s="20" t="e">
        <f>AC64+#REF!</f>
        <v>#REF!</v>
      </c>
      <c r="AD70" s="20" t="e">
        <f>AD64+#REF!</f>
        <v>#REF!</v>
      </c>
      <c r="AE70" s="20" t="e">
        <f>AE64+#REF!</f>
        <v>#REF!</v>
      </c>
      <c r="AF70" s="20" t="e">
        <f>AF64+#REF!</f>
        <v>#REF!</v>
      </c>
      <c r="AG70" s="20" t="e">
        <f>AG64+#REF!</f>
        <v>#REF!</v>
      </c>
      <c r="AH70" s="20">
        <f>AH9+AH21+AH27+AH33+AH57+AH64</f>
        <v>356445.6</v>
      </c>
      <c r="AI70" s="20">
        <f>AI9+AI21+AI27+AI33+AI57+AI64</f>
        <v>376689.3</v>
      </c>
      <c r="AJ70" s="20">
        <f>AJ9+AJ21+AJ27+AJ33+AJ57+AJ64</f>
        <v>839520</v>
      </c>
      <c r="AK70" s="20">
        <f>AK9+AK21+AK27+AK33+AK57+AK64</f>
        <v>265535.59999999998</v>
      </c>
      <c r="AL70" s="20" t="e">
        <f>AL64+#REF!</f>
        <v>#REF!</v>
      </c>
      <c r="AM70" s="20" t="e">
        <f>AM64+#REF!</f>
        <v>#REF!</v>
      </c>
      <c r="AN70" s="59"/>
    </row>
    <row r="71" spans="1:40" s="21" customFormat="1" ht="15.75" x14ac:dyDescent="0.25">
      <c r="A71" s="52"/>
      <c r="B71" s="52"/>
      <c r="C71" s="19" t="s">
        <v>3</v>
      </c>
      <c r="D71" s="18" t="e">
        <f t="shared" si="41"/>
        <v>#REF!</v>
      </c>
      <c r="E71" s="20" t="e">
        <f>E65+#REF!</f>
        <v>#REF!</v>
      </c>
      <c r="F71" s="20" t="e">
        <f>F65+#REF!</f>
        <v>#REF!</v>
      </c>
      <c r="G71" s="20" t="e">
        <f>G65+#REF!</f>
        <v>#REF!</v>
      </c>
      <c r="H71" s="20" t="e">
        <f>H65+#REF!</f>
        <v>#REF!</v>
      </c>
      <c r="I71" s="20" t="e">
        <f>I65+#REF!</f>
        <v>#REF!</v>
      </c>
      <c r="J71" s="20" t="e">
        <f>J65+#REF!</f>
        <v>#REF!</v>
      </c>
      <c r="K71" s="20" t="e">
        <f>K65+#REF!</f>
        <v>#REF!</v>
      </c>
      <c r="L71" s="20" t="e">
        <f>L65+#REF!</f>
        <v>#REF!</v>
      </c>
      <c r="M71" s="20" t="e">
        <f>M65+#REF!</f>
        <v>#REF!</v>
      </c>
      <c r="N71" s="20" t="e">
        <f>N65+#REF!</f>
        <v>#REF!</v>
      </c>
      <c r="O71" s="20" t="e">
        <f>O65+#REF!</f>
        <v>#REF!</v>
      </c>
      <c r="P71" s="18" t="e">
        <f t="shared" si="43"/>
        <v>#REF!</v>
      </c>
      <c r="Q71" s="18" t="e">
        <f t="shared" si="51"/>
        <v>#REF!</v>
      </c>
      <c r="R71" s="18" t="e">
        <f t="shared" si="51"/>
        <v>#REF!</v>
      </c>
      <c r="S71" s="18" t="e">
        <f t="shared" si="51"/>
        <v>#REF!</v>
      </c>
      <c r="T71" s="18" t="e">
        <f t="shared" si="51"/>
        <v>#REF!</v>
      </c>
      <c r="U71" s="18" t="e">
        <f t="shared" si="51"/>
        <v>#REF!</v>
      </c>
      <c r="V71" s="18" t="e">
        <f t="shared" si="51"/>
        <v>#REF!</v>
      </c>
      <c r="W71" s="18" t="e">
        <f t="shared" si="44"/>
        <v>#REF!</v>
      </c>
      <c r="X71" s="18" t="e">
        <f t="shared" si="44"/>
        <v>#REF!</v>
      </c>
      <c r="Y71" s="18" t="e">
        <f t="shared" si="44"/>
        <v>#REF!</v>
      </c>
      <c r="Z71" s="18" t="e">
        <f t="shared" si="44"/>
        <v>#REF!</v>
      </c>
      <c r="AA71" s="18" t="e">
        <f t="shared" si="44"/>
        <v>#REF!</v>
      </c>
      <c r="AB71" s="18" t="e">
        <f t="shared" si="45"/>
        <v>#REF!</v>
      </c>
      <c r="AC71" s="20" t="e">
        <f>AC65+#REF!</f>
        <v>#REF!</v>
      </c>
      <c r="AD71" s="20" t="e">
        <f>AD65+#REF!</f>
        <v>#REF!</v>
      </c>
      <c r="AE71" s="20" t="e">
        <f>AE65+#REF!</f>
        <v>#REF!</v>
      </c>
      <c r="AF71" s="20" t="e">
        <f>AF65+#REF!</f>
        <v>#REF!</v>
      </c>
      <c r="AG71" s="20" t="e">
        <f>AG65+#REF!</f>
        <v>#REF!</v>
      </c>
      <c r="AH71" s="20">
        <f>AH10+AH22+AH28+AH34+AH52+AH58+AH65</f>
        <v>176146.4</v>
      </c>
      <c r="AI71" s="20">
        <f>AI10+AI22+AI28+AI34+AI52+AI58+AI65</f>
        <v>398195.6</v>
      </c>
      <c r="AJ71" s="20">
        <f>AJ10+AJ22+AJ28+AJ34+AJ52+AJ58+AJ65</f>
        <v>252892.79999999999</v>
      </c>
      <c r="AK71" s="20">
        <f>AK10+AK22+AK28+AK34+AK52+AK58+AK65</f>
        <v>25000</v>
      </c>
      <c r="AL71" s="20" t="e">
        <f>AL65+#REF!</f>
        <v>#REF!</v>
      </c>
      <c r="AM71" s="20" t="e">
        <f>AM65+#REF!</f>
        <v>#REF!</v>
      </c>
      <c r="AN71" s="59"/>
    </row>
    <row r="72" spans="1:40" s="21" customFormat="1" ht="15.75" x14ac:dyDescent="0.25">
      <c r="A72" s="52"/>
      <c r="B72" s="52"/>
      <c r="C72" s="19" t="s">
        <v>4</v>
      </c>
      <c r="D72" s="18" t="e">
        <f t="shared" si="41"/>
        <v>#REF!</v>
      </c>
      <c r="E72" s="20" t="e">
        <f>E66+#REF!</f>
        <v>#REF!</v>
      </c>
      <c r="F72" s="20" t="e">
        <f>F66+#REF!</f>
        <v>#REF!</v>
      </c>
      <c r="G72" s="20" t="e">
        <f>G66+#REF!</f>
        <v>#REF!</v>
      </c>
      <c r="H72" s="20" t="e">
        <f>H66+#REF!</f>
        <v>#REF!</v>
      </c>
      <c r="I72" s="20" t="e">
        <f>I66+#REF!</f>
        <v>#REF!</v>
      </c>
      <c r="J72" s="20" t="e">
        <f>J66+#REF!</f>
        <v>#REF!</v>
      </c>
      <c r="K72" s="20" t="e">
        <f>K66+#REF!</f>
        <v>#REF!</v>
      </c>
      <c r="L72" s="20" t="e">
        <f>L66+#REF!</f>
        <v>#REF!</v>
      </c>
      <c r="M72" s="20" t="e">
        <f>M66+#REF!</f>
        <v>#REF!</v>
      </c>
      <c r="N72" s="20" t="e">
        <f>N66+#REF!</f>
        <v>#REF!</v>
      </c>
      <c r="O72" s="20" t="e">
        <f>O66+#REF!</f>
        <v>#REF!</v>
      </c>
      <c r="P72" s="18" t="e">
        <f t="shared" si="43"/>
        <v>#REF!</v>
      </c>
      <c r="Q72" s="18" t="e">
        <f t="shared" si="51"/>
        <v>#REF!</v>
      </c>
      <c r="R72" s="18" t="e">
        <f t="shared" si="51"/>
        <v>#REF!</v>
      </c>
      <c r="S72" s="18" t="e">
        <f t="shared" si="51"/>
        <v>#REF!</v>
      </c>
      <c r="T72" s="18" t="e">
        <f t="shared" si="51"/>
        <v>#REF!</v>
      </c>
      <c r="U72" s="18" t="e">
        <f t="shared" si="51"/>
        <v>#REF!</v>
      </c>
      <c r="V72" s="18" t="e">
        <f t="shared" si="51"/>
        <v>#REF!</v>
      </c>
      <c r="W72" s="18" t="e">
        <f t="shared" si="51"/>
        <v>#REF!</v>
      </c>
      <c r="X72" s="18" t="e">
        <f t="shared" si="51"/>
        <v>#REF!</v>
      </c>
      <c r="Y72" s="18" t="e">
        <f t="shared" si="51"/>
        <v>#REF!</v>
      </c>
      <c r="Z72" s="18" t="e">
        <f t="shared" si="51"/>
        <v>#REF!</v>
      </c>
      <c r="AA72" s="18" t="e">
        <f t="shared" si="51"/>
        <v>#REF!</v>
      </c>
      <c r="AB72" s="18" t="e">
        <f t="shared" si="45"/>
        <v>#REF!</v>
      </c>
      <c r="AC72" s="20" t="e">
        <f>AC66+#REF!</f>
        <v>#REF!</v>
      </c>
      <c r="AD72" s="20" t="e">
        <f>AD66+#REF!</f>
        <v>#REF!</v>
      </c>
      <c r="AE72" s="20" t="e">
        <f>AE66+#REF!</f>
        <v>#REF!</v>
      </c>
      <c r="AF72" s="20" t="e">
        <f>AF66+#REF!</f>
        <v>#REF!</v>
      </c>
      <c r="AG72" s="20" t="e">
        <f>AG66+#REF!</f>
        <v>#REF!</v>
      </c>
      <c r="AH72" s="20">
        <f>AH11+AH23+AH29+AH35+AH53+AH59+AH66</f>
        <v>13139</v>
      </c>
      <c r="AI72" s="20">
        <f>AI11+AI23+AI29+AI35+AI53+AI59+AI66</f>
        <v>339.6</v>
      </c>
      <c r="AJ72" s="20">
        <f>AJ11+AJ23+AJ29+AJ35+AJ53+AJ59+AJ66</f>
        <v>0</v>
      </c>
      <c r="AK72" s="20">
        <f>AK11+AK23+AK29+AK35+AK53+AK59+AK66</f>
        <v>0</v>
      </c>
      <c r="AL72" s="20" t="e">
        <f>AL66+#REF!</f>
        <v>#REF!</v>
      </c>
      <c r="AM72" s="20" t="e">
        <f>AM66+#REF!</f>
        <v>#REF!</v>
      </c>
      <c r="AN72" s="59"/>
    </row>
    <row r="73" spans="1:40" s="21" customFormat="1" ht="15.75" x14ac:dyDescent="0.25">
      <c r="A73" s="52"/>
      <c r="B73" s="52"/>
      <c r="C73" s="19" t="s">
        <v>5</v>
      </c>
      <c r="D73" s="18" t="e">
        <f t="shared" si="41"/>
        <v>#REF!</v>
      </c>
      <c r="E73" s="20" t="e">
        <f>E67+#REF!</f>
        <v>#REF!</v>
      </c>
      <c r="F73" s="20" t="e">
        <f>F67+#REF!</f>
        <v>#REF!</v>
      </c>
      <c r="G73" s="20" t="e">
        <f>G67+#REF!</f>
        <v>#REF!</v>
      </c>
      <c r="H73" s="20" t="e">
        <f>H67+#REF!</f>
        <v>#REF!</v>
      </c>
      <c r="I73" s="20" t="e">
        <f>I67+#REF!</f>
        <v>#REF!</v>
      </c>
      <c r="J73" s="20" t="e">
        <f>J67+#REF!</f>
        <v>#REF!</v>
      </c>
      <c r="K73" s="20" t="e">
        <f>K67+#REF!</f>
        <v>#REF!</v>
      </c>
      <c r="L73" s="20" t="e">
        <f>L67+#REF!</f>
        <v>#REF!</v>
      </c>
      <c r="M73" s="20" t="e">
        <f>M67+#REF!</f>
        <v>#REF!</v>
      </c>
      <c r="N73" s="20" t="e">
        <f>N67+#REF!</f>
        <v>#REF!</v>
      </c>
      <c r="O73" s="20" t="e">
        <f>O67+#REF!</f>
        <v>#REF!</v>
      </c>
      <c r="P73" s="18" t="e">
        <f t="shared" si="43"/>
        <v>#REF!</v>
      </c>
      <c r="Q73" s="18" t="e">
        <f t="shared" si="51"/>
        <v>#REF!</v>
      </c>
      <c r="R73" s="18" t="e">
        <f t="shared" si="51"/>
        <v>#REF!</v>
      </c>
      <c r="S73" s="18" t="e">
        <f t="shared" si="51"/>
        <v>#REF!</v>
      </c>
      <c r="T73" s="18" t="e">
        <f t="shared" si="51"/>
        <v>#REF!</v>
      </c>
      <c r="U73" s="18" t="e">
        <f t="shared" si="51"/>
        <v>#REF!</v>
      </c>
      <c r="V73" s="18" t="e">
        <f t="shared" si="51"/>
        <v>#REF!</v>
      </c>
      <c r="W73" s="18" t="e">
        <f t="shared" si="51"/>
        <v>#REF!</v>
      </c>
      <c r="X73" s="18" t="e">
        <f t="shared" si="51"/>
        <v>#REF!</v>
      </c>
      <c r="Y73" s="18" t="e">
        <f t="shared" si="51"/>
        <v>#REF!</v>
      </c>
      <c r="Z73" s="18" t="e">
        <f t="shared" si="51"/>
        <v>#REF!</v>
      </c>
      <c r="AA73" s="18" t="e">
        <f t="shared" si="51"/>
        <v>#REF!</v>
      </c>
      <c r="AB73" s="18" t="e">
        <f t="shared" si="45"/>
        <v>#REF!</v>
      </c>
      <c r="AC73" s="20" t="e">
        <f>AC67+#REF!</f>
        <v>#REF!</v>
      </c>
      <c r="AD73" s="20" t="e">
        <f>AD67+#REF!</f>
        <v>#REF!</v>
      </c>
      <c r="AE73" s="20" t="e">
        <f>AE67+#REF!</f>
        <v>#REF!</v>
      </c>
      <c r="AF73" s="20" t="e">
        <f>AF67+#REF!</f>
        <v>#REF!</v>
      </c>
      <c r="AG73" s="20" t="e">
        <f>AG67+#REF!</f>
        <v>#REF!</v>
      </c>
      <c r="AH73" s="20"/>
      <c r="AI73" s="20">
        <f>AI67</f>
        <v>64456</v>
      </c>
      <c r="AJ73" s="20"/>
      <c r="AK73" s="20"/>
      <c r="AL73" s="20" t="e">
        <f>AL67+#REF!</f>
        <v>#REF!</v>
      </c>
      <c r="AM73" s="20" t="e">
        <f>AM67+#REF!</f>
        <v>#REF!</v>
      </c>
      <c r="AN73" s="59"/>
    </row>
    <row r="75" spans="1:40" x14ac:dyDescent="0.2">
      <c r="AI75" s="87"/>
    </row>
  </sheetData>
  <autoFilter ref="A5:AN73"/>
  <mergeCells count="48">
    <mergeCell ref="A61:AN61"/>
    <mergeCell ref="A62:A67"/>
    <mergeCell ref="B62:B67"/>
    <mergeCell ref="AN62:AN67"/>
    <mergeCell ref="A68:A73"/>
    <mergeCell ref="B68:B73"/>
    <mergeCell ref="AN68:AN73"/>
    <mergeCell ref="A49:A53"/>
    <mergeCell ref="B49:B53"/>
    <mergeCell ref="AN49:AN53"/>
    <mergeCell ref="A54:AN54"/>
    <mergeCell ref="A55:A60"/>
    <mergeCell ref="B55:B60"/>
    <mergeCell ref="AN55:AN60"/>
    <mergeCell ref="A38:A43"/>
    <mergeCell ref="B38:B43"/>
    <mergeCell ref="AN38:AN43"/>
    <mergeCell ref="A44:A48"/>
    <mergeCell ref="B44:B48"/>
    <mergeCell ref="AN44:AN48"/>
    <mergeCell ref="A30:AN30"/>
    <mergeCell ref="A31:A36"/>
    <mergeCell ref="B31:B36"/>
    <mergeCell ref="AN31:AN36"/>
    <mergeCell ref="A37:AN37"/>
    <mergeCell ref="A12:AN12"/>
    <mergeCell ref="A24:AN24"/>
    <mergeCell ref="A25:A29"/>
    <mergeCell ref="B25:B29"/>
    <mergeCell ref="AN25:AN29"/>
    <mergeCell ref="A13:A18"/>
    <mergeCell ref="B13:B18"/>
    <mergeCell ref="AN13:AN18"/>
    <mergeCell ref="A19:A23"/>
    <mergeCell ref="B19:B23"/>
    <mergeCell ref="AN19:AN23"/>
    <mergeCell ref="A6:AN6"/>
    <mergeCell ref="A7:A11"/>
    <mergeCell ref="B7:B11"/>
    <mergeCell ref="AN7:AN11"/>
    <mergeCell ref="A1:AN1"/>
    <mergeCell ref="A3:A4"/>
    <mergeCell ref="B3:B4"/>
    <mergeCell ref="C3:C4"/>
    <mergeCell ref="D3:O3"/>
    <mergeCell ref="P3:AA3"/>
    <mergeCell ref="AB3:AM3"/>
    <mergeCell ref="AN3:AN4"/>
  </mergeCells>
  <pageMargins left="0.23622047244094491" right="0.23622047244094491" top="0.74803149606299213" bottom="0.74803149606299213" header="0.31496062992125984" footer="0.31496062992125984"/>
  <pageSetup paperSize="8" scale="66" fitToHeight="0" orientation="portrait" r:id="rId1"/>
  <headerFooter differentFirst="1" alignWithMargins="0">
    <oddHeader>&amp;C&amp;"Times New Roman,обычный"&amp;14&amp;P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A37"/>
  <sheetViews>
    <sheetView view="pageBreakPreview" zoomScale="80" zoomScaleNormal="100" zoomScaleSheetLayoutView="80" workbookViewId="0">
      <pane xSplit="3" ySplit="9" topLeftCell="J25" activePane="bottomRight" state="frozen"/>
      <selection pane="topRight" activeCell="D1" sqref="D1"/>
      <selection pane="bottomLeft" activeCell="A10" sqref="A10"/>
      <selection pane="bottomRight" activeCell="R19" sqref="R19:X21"/>
    </sheetView>
  </sheetViews>
  <sheetFormatPr defaultRowHeight="12.75" outlineLevelCol="1" x14ac:dyDescent="0.2"/>
  <cols>
    <col min="1" max="1" width="21" style="1" customWidth="1"/>
    <col min="2" max="2" width="27.85546875" style="1" customWidth="1"/>
    <col min="3" max="3" width="33.5703125" style="6" customWidth="1"/>
    <col min="4" max="4" width="16.28515625" style="1" customWidth="1"/>
    <col min="5" max="9" width="15.7109375" style="1" customWidth="1" outlineLevel="1"/>
    <col min="10" max="10" width="17.5703125" style="1" customWidth="1" outlineLevel="1"/>
    <col min="11" max="11" width="17.5703125" style="1" customWidth="1"/>
    <col min="12" max="17" width="17.5703125" style="1" customWidth="1" outlineLevel="1"/>
    <col min="18" max="18" width="16.28515625" style="1" customWidth="1"/>
    <col min="19" max="23" width="15.7109375" style="1" customWidth="1" outlineLevel="1"/>
    <col min="24" max="24" width="17.5703125" style="1" customWidth="1" outlineLevel="1"/>
    <col min="25" max="27" width="15.7109375" style="1" customWidth="1"/>
    <col min="28" max="16384" width="9.140625" style="1"/>
  </cols>
  <sheetData>
    <row r="1" spans="1:27" ht="94.5" customHeight="1" x14ac:dyDescent="0.3">
      <c r="H1" s="79"/>
      <c r="I1" s="79"/>
      <c r="J1" s="79"/>
      <c r="K1" s="10"/>
      <c r="L1" s="10"/>
      <c r="M1" s="10"/>
      <c r="N1" s="10"/>
      <c r="O1" s="10"/>
      <c r="P1" s="10"/>
      <c r="Q1" s="10"/>
      <c r="V1" s="79" t="s">
        <v>145</v>
      </c>
      <c r="W1" s="79"/>
      <c r="X1" s="79"/>
    </row>
    <row r="3" spans="1:27" ht="57" customHeight="1" x14ac:dyDescent="0.3">
      <c r="A3" s="70" t="s">
        <v>164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5" spans="1:27" ht="18.75" x14ac:dyDescent="0.3">
      <c r="A5" s="2" t="s">
        <v>146</v>
      </c>
      <c r="B5" s="2"/>
      <c r="C5" s="11"/>
    </row>
    <row r="7" spans="1:27" ht="15.75" customHeight="1" x14ac:dyDescent="0.2">
      <c r="A7" s="58" t="s">
        <v>147</v>
      </c>
      <c r="B7" s="58" t="s">
        <v>148</v>
      </c>
      <c r="C7" s="58" t="s">
        <v>149</v>
      </c>
      <c r="D7" s="80" t="s">
        <v>169</v>
      </c>
      <c r="E7" s="80"/>
      <c r="F7" s="80"/>
      <c r="G7" s="80"/>
      <c r="H7" s="80"/>
      <c r="I7" s="80"/>
      <c r="J7" s="80"/>
      <c r="K7" s="81" t="s">
        <v>170</v>
      </c>
      <c r="L7" s="82"/>
      <c r="M7" s="82"/>
      <c r="N7" s="82"/>
      <c r="O7" s="82"/>
      <c r="P7" s="82"/>
      <c r="Q7" s="83"/>
      <c r="R7" s="80" t="s">
        <v>171</v>
      </c>
      <c r="S7" s="80"/>
      <c r="T7" s="80"/>
      <c r="U7" s="80"/>
      <c r="V7" s="80"/>
      <c r="W7" s="80"/>
      <c r="X7" s="80"/>
      <c r="Y7" s="80" t="s">
        <v>150</v>
      </c>
      <c r="Z7" s="80"/>
      <c r="AA7" s="80"/>
    </row>
    <row r="8" spans="1:27" ht="31.5" x14ac:dyDescent="0.2">
      <c r="A8" s="58"/>
      <c r="B8" s="58"/>
      <c r="C8" s="58"/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14</v>
      </c>
      <c r="J8" s="7" t="s">
        <v>15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14</v>
      </c>
      <c r="Q8" s="8" t="s">
        <v>15</v>
      </c>
      <c r="R8" s="7" t="s">
        <v>7</v>
      </c>
      <c r="S8" s="7" t="s">
        <v>8</v>
      </c>
      <c r="T8" s="7" t="s">
        <v>9</v>
      </c>
      <c r="U8" s="7" t="s">
        <v>10</v>
      </c>
      <c r="V8" s="7" t="s">
        <v>11</v>
      </c>
      <c r="W8" s="7" t="s">
        <v>14</v>
      </c>
      <c r="X8" s="7" t="s">
        <v>15</v>
      </c>
      <c r="Y8" s="7" t="s">
        <v>175</v>
      </c>
      <c r="Z8" s="7" t="s">
        <v>177</v>
      </c>
      <c r="AA8" s="7" t="s">
        <v>176</v>
      </c>
    </row>
    <row r="9" spans="1:27" x14ac:dyDescent="0.2">
      <c r="A9" s="12">
        <v>1</v>
      </c>
      <c r="B9" s="12">
        <v>2</v>
      </c>
      <c r="C9" s="13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4">
        <v>4</v>
      </c>
      <c r="S9" s="14">
        <v>5</v>
      </c>
      <c r="T9" s="14">
        <v>6</v>
      </c>
      <c r="U9" s="14">
        <v>7</v>
      </c>
      <c r="V9" s="14">
        <v>8</v>
      </c>
      <c r="W9" s="14">
        <v>9</v>
      </c>
      <c r="X9" s="14">
        <v>10</v>
      </c>
      <c r="Y9" s="14"/>
      <c r="Z9" s="14"/>
      <c r="AA9" s="14"/>
    </row>
    <row r="10" spans="1:27" ht="15.75" x14ac:dyDescent="0.25">
      <c r="A10" s="64" t="s">
        <v>151</v>
      </c>
      <c r="B10" s="64" t="s">
        <v>16</v>
      </c>
      <c r="C10" s="5" t="s">
        <v>6</v>
      </c>
      <c r="D10" s="15">
        <f>SUM(D12:D15)</f>
        <v>4247009.5</v>
      </c>
      <c r="E10" s="15">
        <f t="shared" ref="E10:J10" si="0">SUM(E12:E15)</f>
        <v>3688463.1</v>
      </c>
      <c r="F10" s="15">
        <f t="shared" si="0"/>
        <v>5272149</v>
      </c>
      <c r="G10" s="15">
        <f t="shared" si="0"/>
        <v>4768513.3</v>
      </c>
      <c r="H10" s="15">
        <f t="shared" si="0"/>
        <v>5306239.9000000004</v>
      </c>
      <c r="I10" s="15">
        <f t="shared" si="0"/>
        <v>5144592</v>
      </c>
      <c r="J10" s="15">
        <f t="shared" si="0"/>
        <v>5785631.3999999994</v>
      </c>
      <c r="K10" s="9">
        <f>SUM(K12:K15)</f>
        <v>0</v>
      </c>
      <c r="L10" s="9">
        <f t="shared" ref="L10:Q10" si="1">SUM(L12:L15)</f>
        <v>0</v>
      </c>
      <c r="M10" s="9">
        <f t="shared" si="1"/>
        <v>0</v>
      </c>
      <c r="N10" s="9">
        <f t="shared" si="1"/>
        <v>0</v>
      </c>
      <c r="O10" s="9">
        <f t="shared" si="1"/>
        <v>6.034000008367002E-2</v>
      </c>
      <c r="P10" s="9">
        <f t="shared" si="1"/>
        <v>5763.3999999999069</v>
      </c>
      <c r="Q10" s="9">
        <f t="shared" si="1"/>
        <v>-245097.69999999943</v>
      </c>
      <c r="R10" s="15">
        <f>D10+K10</f>
        <v>4247009.5</v>
      </c>
      <c r="S10" s="15">
        <f t="shared" ref="S10:X10" si="2">E10+L10</f>
        <v>3688463.1</v>
      </c>
      <c r="T10" s="15">
        <f t="shared" si="2"/>
        <v>5272149</v>
      </c>
      <c r="U10" s="15">
        <f t="shared" si="2"/>
        <v>4768513.3</v>
      </c>
      <c r="V10" s="15">
        <f t="shared" si="2"/>
        <v>5306239.9603400007</v>
      </c>
      <c r="W10" s="15">
        <f t="shared" si="2"/>
        <v>5150355.4000000004</v>
      </c>
      <c r="X10" s="15">
        <f t="shared" si="2"/>
        <v>5540533.7000000002</v>
      </c>
      <c r="Y10" s="15">
        <f>SUM(D10:J10)</f>
        <v>34212598.199999996</v>
      </c>
      <c r="Z10" s="15">
        <f>SUM(K10:Q10)</f>
        <v>-239334.23965999944</v>
      </c>
      <c r="AA10" s="15">
        <f>Y10+Z10</f>
        <v>33973263.960339993</v>
      </c>
    </row>
    <row r="11" spans="1:27" ht="15.75" x14ac:dyDescent="0.25">
      <c r="A11" s="65"/>
      <c r="B11" s="65"/>
      <c r="C11" s="5" t="s">
        <v>1</v>
      </c>
      <c r="D11" s="15"/>
      <c r="E11" s="15"/>
      <c r="F11" s="15"/>
      <c r="G11" s="15"/>
      <c r="H11" s="15"/>
      <c r="I11" s="15"/>
      <c r="J11" s="15"/>
      <c r="K11" s="9"/>
      <c r="L11" s="9"/>
      <c r="M11" s="9"/>
      <c r="N11" s="9"/>
      <c r="O11" s="9"/>
      <c r="P11" s="9"/>
      <c r="Q11" s="9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1.5" x14ac:dyDescent="0.25">
      <c r="A12" s="65"/>
      <c r="B12" s="65"/>
      <c r="C12" s="5" t="s">
        <v>152</v>
      </c>
      <c r="D12" s="15">
        <f>D18+D21+D27+D31+D36</f>
        <v>1117118.6000000001</v>
      </c>
      <c r="E12" s="15">
        <f t="shared" ref="E12:Q12" si="3">E18+E21+E27+E31+E36</f>
        <v>1236511.5</v>
      </c>
      <c r="F12" s="15">
        <f t="shared" si="3"/>
        <v>1481441.6</v>
      </c>
      <c r="G12" s="15">
        <f t="shared" si="3"/>
        <v>1412200.2999999998</v>
      </c>
      <c r="H12" s="15">
        <f t="shared" si="3"/>
        <v>1955618.4</v>
      </c>
      <c r="I12" s="15">
        <f t="shared" si="3"/>
        <v>1783647.2</v>
      </c>
      <c r="J12" s="15">
        <f t="shared" si="3"/>
        <v>2103153.7999999998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  <c r="O12" s="9">
        <f t="shared" si="3"/>
        <v>6.034000008367002E-2</v>
      </c>
      <c r="P12" s="9">
        <f t="shared" si="3"/>
        <v>0</v>
      </c>
      <c r="Q12" s="9">
        <f t="shared" si="3"/>
        <v>50706.000000000211</v>
      </c>
      <c r="R12" s="15">
        <f t="shared" ref="R12:R37" si="4">D12+K12</f>
        <v>1117118.6000000001</v>
      </c>
      <c r="S12" s="15">
        <f t="shared" ref="S12:S37" si="5">E12+L12</f>
        <v>1236511.5</v>
      </c>
      <c r="T12" s="15">
        <f t="shared" ref="T12:T37" si="6">F12+M12</f>
        <v>1481441.6</v>
      </c>
      <c r="U12" s="15">
        <f t="shared" ref="U12:U37" si="7">G12+N12</f>
        <v>1412200.2999999998</v>
      </c>
      <c r="V12" s="15">
        <f t="shared" ref="V12:V37" si="8">H12+O12</f>
        <v>1955618.46034</v>
      </c>
      <c r="W12" s="15">
        <f t="shared" ref="W12:W37" si="9">I12+P12</f>
        <v>1783647.2</v>
      </c>
      <c r="X12" s="15">
        <f t="shared" ref="X12:X37" si="10">J12+Q12</f>
        <v>2153859.7999999998</v>
      </c>
      <c r="Y12" s="15">
        <f t="shared" ref="Y12:Y37" si="11">SUM(D12:J12)</f>
        <v>11089691.399999999</v>
      </c>
      <c r="Z12" s="15">
        <f t="shared" ref="Z12:Z37" si="12">SUM(K12:Q12)</f>
        <v>50706.060340000295</v>
      </c>
      <c r="AA12" s="15">
        <f t="shared" ref="AA12:AA37" si="13">Y12+Z12</f>
        <v>11140397.460339999</v>
      </c>
    </row>
    <row r="13" spans="1:27" ht="126" x14ac:dyDescent="0.25">
      <c r="A13" s="65"/>
      <c r="B13" s="65"/>
      <c r="C13" s="5" t="s">
        <v>166</v>
      </c>
      <c r="D13" s="15">
        <f>D32</f>
        <v>27613.699999999997</v>
      </c>
      <c r="E13" s="15">
        <f t="shared" ref="E13:Q13" si="14">E32</f>
        <v>28237.599999999999</v>
      </c>
      <c r="F13" s="15">
        <f t="shared" si="14"/>
        <v>0</v>
      </c>
      <c r="G13" s="15">
        <f t="shared" si="14"/>
        <v>0</v>
      </c>
      <c r="H13" s="15">
        <f t="shared" si="14"/>
        <v>0</v>
      </c>
      <c r="I13" s="15">
        <f t="shared" si="14"/>
        <v>0</v>
      </c>
      <c r="J13" s="15">
        <f t="shared" si="14"/>
        <v>0</v>
      </c>
      <c r="K13" s="9">
        <f t="shared" si="14"/>
        <v>0</v>
      </c>
      <c r="L13" s="9">
        <f t="shared" si="14"/>
        <v>0</v>
      </c>
      <c r="M13" s="9">
        <f t="shared" si="14"/>
        <v>0</v>
      </c>
      <c r="N13" s="9">
        <f t="shared" si="14"/>
        <v>0</v>
      </c>
      <c r="O13" s="9">
        <f t="shared" si="14"/>
        <v>0</v>
      </c>
      <c r="P13" s="9">
        <f t="shared" si="14"/>
        <v>0</v>
      </c>
      <c r="Q13" s="9">
        <f t="shared" si="14"/>
        <v>0</v>
      </c>
      <c r="R13" s="15">
        <f t="shared" si="4"/>
        <v>27613.699999999997</v>
      </c>
      <c r="S13" s="15">
        <f t="shared" si="5"/>
        <v>28237.599999999999</v>
      </c>
      <c r="T13" s="15">
        <f t="shared" si="6"/>
        <v>0</v>
      </c>
      <c r="U13" s="15">
        <f t="shared" si="7"/>
        <v>0</v>
      </c>
      <c r="V13" s="15">
        <f t="shared" si="8"/>
        <v>0</v>
      </c>
      <c r="W13" s="15">
        <f t="shared" si="9"/>
        <v>0</v>
      </c>
      <c r="X13" s="15">
        <f t="shared" si="10"/>
        <v>0</v>
      </c>
      <c r="Y13" s="15">
        <f t="shared" si="11"/>
        <v>55851.299999999996</v>
      </c>
      <c r="Z13" s="15">
        <f t="shared" si="12"/>
        <v>0</v>
      </c>
      <c r="AA13" s="15">
        <f t="shared" si="13"/>
        <v>55851.299999999996</v>
      </c>
    </row>
    <row r="14" spans="1:27" ht="78.75" x14ac:dyDescent="0.25">
      <c r="A14" s="65"/>
      <c r="B14" s="65"/>
      <c r="C14" s="5" t="s">
        <v>165</v>
      </c>
      <c r="D14" s="15">
        <f t="shared" ref="D14:J14" si="15">D24+D28+D37</f>
        <v>3102277.2</v>
      </c>
      <c r="E14" s="15">
        <f t="shared" si="15"/>
        <v>2423714</v>
      </c>
      <c r="F14" s="15">
        <f t="shared" si="15"/>
        <v>3782785.6999999997</v>
      </c>
      <c r="G14" s="15">
        <f t="shared" si="15"/>
        <v>3353036.0999999996</v>
      </c>
      <c r="H14" s="15">
        <f t="shared" si="15"/>
        <v>3346773.8000000003</v>
      </c>
      <c r="I14" s="15">
        <f t="shared" si="15"/>
        <v>3356496.4</v>
      </c>
      <c r="J14" s="15">
        <f t="shared" si="15"/>
        <v>3677891.6999999993</v>
      </c>
      <c r="K14" s="9">
        <f t="shared" ref="K14:Q14" si="16">K24+K28+K37</f>
        <v>0</v>
      </c>
      <c r="L14" s="9">
        <f t="shared" si="16"/>
        <v>0</v>
      </c>
      <c r="M14" s="9">
        <f t="shared" si="16"/>
        <v>0</v>
      </c>
      <c r="N14" s="9">
        <f t="shared" si="16"/>
        <v>0</v>
      </c>
      <c r="O14" s="9">
        <f t="shared" si="16"/>
        <v>0</v>
      </c>
      <c r="P14" s="9">
        <f t="shared" si="16"/>
        <v>5763.3999999999069</v>
      </c>
      <c r="Q14" s="9">
        <f t="shared" si="16"/>
        <v>-291217.79999999964</v>
      </c>
      <c r="R14" s="15">
        <f t="shared" si="4"/>
        <v>3102277.2</v>
      </c>
      <c r="S14" s="15">
        <f t="shared" si="5"/>
        <v>2423714</v>
      </c>
      <c r="T14" s="15">
        <f t="shared" si="6"/>
        <v>3782785.6999999997</v>
      </c>
      <c r="U14" s="15">
        <f t="shared" si="7"/>
        <v>3353036.0999999996</v>
      </c>
      <c r="V14" s="15">
        <f t="shared" si="8"/>
        <v>3346773.8000000003</v>
      </c>
      <c r="W14" s="15">
        <f t="shared" si="9"/>
        <v>3362259.8</v>
      </c>
      <c r="X14" s="15">
        <f t="shared" si="10"/>
        <v>3386673.8999999994</v>
      </c>
      <c r="Y14" s="15">
        <f t="shared" si="11"/>
        <v>23042974.899999999</v>
      </c>
      <c r="Z14" s="15">
        <f t="shared" si="12"/>
        <v>-285454.39999999973</v>
      </c>
      <c r="AA14" s="15">
        <f t="shared" si="13"/>
        <v>22757520.5</v>
      </c>
    </row>
    <row r="15" spans="1:27" ht="63" x14ac:dyDescent="0.25">
      <c r="A15" s="66"/>
      <c r="B15" s="66"/>
      <c r="C15" s="5" t="s">
        <v>162</v>
      </c>
      <c r="D15" s="15">
        <f>D33</f>
        <v>0</v>
      </c>
      <c r="E15" s="15">
        <f t="shared" ref="E15:Q15" si="17">E33</f>
        <v>0</v>
      </c>
      <c r="F15" s="15">
        <f t="shared" si="17"/>
        <v>7921.7</v>
      </c>
      <c r="G15" s="15">
        <f t="shared" si="17"/>
        <v>3276.9</v>
      </c>
      <c r="H15" s="15">
        <f t="shared" si="17"/>
        <v>3847.7</v>
      </c>
      <c r="I15" s="15">
        <f t="shared" si="17"/>
        <v>4448.3999999999996</v>
      </c>
      <c r="J15" s="15">
        <f t="shared" si="17"/>
        <v>4585.8999999999996</v>
      </c>
      <c r="K15" s="9">
        <f t="shared" si="17"/>
        <v>0</v>
      </c>
      <c r="L15" s="9">
        <f t="shared" si="17"/>
        <v>0</v>
      </c>
      <c r="M15" s="9">
        <f t="shared" si="17"/>
        <v>0</v>
      </c>
      <c r="N15" s="9">
        <f t="shared" si="17"/>
        <v>0</v>
      </c>
      <c r="O15" s="9">
        <f t="shared" si="17"/>
        <v>0</v>
      </c>
      <c r="P15" s="9">
        <f t="shared" si="17"/>
        <v>0</v>
      </c>
      <c r="Q15" s="9">
        <f t="shared" si="17"/>
        <v>-4585.8999999999996</v>
      </c>
      <c r="R15" s="15">
        <f t="shared" si="4"/>
        <v>0</v>
      </c>
      <c r="S15" s="15">
        <f t="shared" si="5"/>
        <v>0</v>
      </c>
      <c r="T15" s="15">
        <f t="shared" si="6"/>
        <v>7921.7</v>
      </c>
      <c r="U15" s="15">
        <f t="shared" si="7"/>
        <v>3276.9</v>
      </c>
      <c r="V15" s="15">
        <f t="shared" si="8"/>
        <v>3847.7</v>
      </c>
      <c r="W15" s="15">
        <f t="shared" si="9"/>
        <v>4448.3999999999996</v>
      </c>
      <c r="X15" s="15">
        <f t="shared" si="10"/>
        <v>0</v>
      </c>
      <c r="Y15" s="15">
        <f t="shared" si="11"/>
        <v>24080.6</v>
      </c>
      <c r="Z15" s="15">
        <f t="shared" si="12"/>
        <v>-4585.8999999999996</v>
      </c>
      <c r="AA15" s="15">
        <f t="shared" si="13"/>
        <v>19494.699999999997</v>
      </c>
    </row>
    <row r="16" spans="1:27" ht="15.75" x14ac:dyDescent="0.25">
      <c r="A16" s="61" t="s">
        <v>153</v>
      </c>
      <c r="B16" s="61" t="s">
        <v>154</v>
      </c>
      <c r="C16" s="5" t="s">
        <v>6</v>
      </c>
      <c r="D16" s="15">
        <f t="shared" ref="D16:K16" si="18">D18</f>
        <v>432825.80000000005</v>
      </c>
      <c r="E16" s="15">
        <f t="shared" si="18"/>
        <v>431169.9</v>
      </c>
      <c r="F16" s="15">
        <f t="shared" si="18"/>
        <v>483745.60000000003</v>
      </c>
      <c r="G16" s="15">
        <f t="shared" si="18"/>
        <v>486526.2</v>
      </c>
      <c r="H16" s="15">
        <f t="shared" si="18"/>
        <v>620094.39999999991</v>
      </c>
      <c r="I16" s="15">
        <f t="shared" si="18"/>
        <v>748561.1</v>
      </c>
      <c r="J16" s="15">
        <f t="shared" si="18"/>
        <v>722149.39999999991</v>
      </c>
      <c r="K16" s="9">
        <f t="shared" si="18"/>
        <v>0</v>
      </c>
      <c r="L16" s="9">
        <f t="shared" ref="L16:Q16" si="19">L18</f>
        <v>0</v>
      </c>
      <c r="M16" s="9">
        <f t="shared" si="19"/>
        <v>0</v>
      </c>
      <c r="N16" s="9">
        <f t="shared" si="19"/>
        <v>0</v>
      </c>
      <c r="O16" s="9">
        <f t="shared" si="19"/>
        <v>4.0000000037252903E-2</v>
      </c>
      <c r="P16" s="9">
        <f t="shared" si="19"/>
        <v>0</v>
      </c>
      <c r="Q16" s="9">
        <f t="shared" si="19"/>
        <v>74798.90000000014</v>
      </c>
      <c r="R16" s="15">
        <f t="shared" si="4"/>
        <v>432825.80000000005</v>
      </c>
      <c r="S16" s="15">
        <f t="shared" si="5"/>
        <v>431169.9</v>
      </c>
      <c r="T16" s="15">
        <f t="shared" si="6"/>
        <v>483745.60000000003</v>
      </c>
      <c r="U16" s="15">
        <f t="shared" si="7"/>
        <v>486526.2</v>
      </c>
      <c r="V16" s="15">
        <f t="shared" si="8"/>
        <v>620094.43999999994</v>
      </c>
      <c r="W16" s="15">
        <f t="shared" si="9"/>
        <v>748561.1</v>
      </c>
      <c r="X16" s="15">
        <f t="shared" si="10"/>
        <v>796948.3</v>
      </c>
      <c r="Y16" s="15">
        <f>Y18</f>
        <v>2649935.7999999998</v>
      </c>
      <c r="Z16" s="15">
        <f t="shared" si="12"/>
        <v>74798.940000000177</v>
      </c>
      <c r="AA16" s="15">
        <f t="shared" si="13"/>
        <v>2724734.74</v>
      </c>
    </row>
    <row r="17" spans="1:27" ht="15.75" x14ac:dyDescent="0.25">
      <c r="A17" s="62"/>
      <c r="B17" s="62"/>
      <c r="C17" s="5" t="s">
        <v>1</v>
      </c>
      <c r="D17" s="15"/>
      <c r="E17" s="15"/>
      <c r="F17" s="15"/>
      <c r="G17" s="15"/>
      <c r="H17" s="15"/>
      <c r="I17" s="15"/>
      <c r="J17" s="15"/>
      <c r="K17" s="9"/>
      <c r="L17" s="9"/>
      <c r="M17" s="9"/>
      <c r="N17" s="9"/>
      <c r="O17" s="9"/>
      <c r="P17" s="9"/>
      <c r="Q17" s="9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1.5" x14ac:dyDescent="0.25">
      <c r="A18" s="63"/>
      <c r="B18" s="63"/>
      <c r="C18" s="5" t="s">
        <v>152</v>
      </c>
      <c r="D18" s="15">
        <f>'Развитие транспортной системы'!E44</f>
        <v>432825.80000000005</v>
      </c>
      <c r="E18" s="15">
        <f>'Развитие транспортной системы'!F44</f>
        <v>431169.9</v>
      </c>
      <c r="F18" s="15">
        <f>'Развитие транспортной системы'!G44</f>
        <v>483745.60000000003</v>
      </c>
      <c r="G18" s="15">
        <f>'Развитие транспортной системы'!H44</f>
        <v>486526.2</v>
      </c>
      <c r="H18" s="15">
        <f>'Развитие транспортной системы'!I44</f>
        <v>620094.39999999991</v>
      </c>
      <c r="I18" s="15">
        <f>'Развитие транспортной системы'!J44</f>
        <v>748561.1</v>
      </c>
      <c r="J18" s="15">
        <f>'Развитие транспортной системы'!K44</f>
        <v>722149.39999999991</v>
      </c>
      <c r="K18" s="9">
        <f>'Развитие транспортной системы'!Q44</f>
        <v>0</v>
      </c>
      <c r="L18" s="9">
        <f>'Развитие транспортной системы'!R44</f>
        <v>0</v>
      </c>
      <c r="M18" s="9">
        <f>'Развитие транспортной системы'!S44</f>
        <v>0</v>
      </c>
      <c r="N18" s="9">
        <f>'Развитие транспортной системы'!T44</f>
        <v>0</v>
      </c>
      <c r="O18" s="9">
        <f>'Развитие транспортной системы'!U44</f>
        <v>4.0000000037252903E-2</v>
      </c>
      <c r="P18" s="9">
        <f>'Развитие транспортной системы'!V44</f>
        <v>0</v>
      </c>
      <c r="Q18" s="9">
        <f>'Развитие транспортной системы'!W44</f>
        <v>74798.90000000014</v>
      </c>
      <c r="R18" s="15">
        <f t="shared" si="4"/>
        <v>432825.80000000005</v>
      </c>
      <c r="S18" s="15">
        <f t="shared" si="5"/>
        <v>431169.9</v>
      </c>
      <c r="T18" s="15">
        <f t="shared" si="6"/>
        <v>483745.60000000003</v>
      </c>
      <c r="U18" s="15">
        <f t="shared" si="7"/>
        <v>486526.2</v>
      </c>
      <c r="V18" s="15">
        <f t="shared" si="8"/>
        <v>620094.43999999994</v>
      </c>
      <c r="W18" s="15">
        <f t="shared" si="9"/>
        <v>748561.1</v>
      </c>
      <c r="X18" s="15">
        <f t="shared" si="10"/>
        <v>796948.3</v>
      </c>
      <c r="Y18" s="15">
        <v>2649935.7999999998</v>
      </c>
      <c r="Z18" s="15">
        <f t="shared" si="12"/>
        <v>74798.940000000177</v>
      </c>
      <c r="AA18" s="15">
        <f t="shared" si="13"/>
        <v>2724734.74</v>
      </c>
    </row>
    <row r="19" spans="1:27" ht="15.75" x14ac:dyDescent="0.25">
      <c r="A19" s="61" t="s">
        <v>155</v>
      </c>
      <c r="B19" s="61" t="s">
        <v>156</v>
      </c>
      <c r="C19" s="5" t="s">
        <v>6</v>
      </c>
      <c r="D19" s="15">
        <f t="shared" ref="D19:J19" si="20">SUM(D21:D21)</f>
        <v>34006.300000000003</v>
      </c>
      <c r="E19" s="15">
        <f t="shared" si="20"/>
        <v>221075</v>
      </c>
      <c r="F19" s="15">
        <f t="shared" si="20"/>
        <v>345565.39999999997</v>
      </c>
      <c r="G19" s="15">
        <f t="shared" si="20"/>
        <v>235257.5</v>
      </c>
      <c r="H19" s="15">
        <f t="shared" si="20"/>
        <v>583766.19999999995</v>
      </c>
      <c r="I19" s="15">
        <f t="shared" si="20"/>
        <v>302939.5</v>
      </c>
      <c r="J19" s="15">
        <f t="shared" si="20"/>
        <v>737943.8</v>
      </c>
      <c r="K19" s="9">
        <f>K21</f>
        <v>0</v>
      </c>
      <c r="L19" s="9">
        <f t="shared" ref="L19:Q19" si="21">L21</f>
        <v>0</v>
      </c>
      <c r="M19" s="9">
        <f t="shared" si="21"/>
        <v>0</v>
      </c>
      <c r="N19" s="9">
        <f t="shared" si="21"/>
        <v>0</v>
      </c>
      <c r="O19" s="9">
        <f t="shared" si="21"/>
        <v>2.0340000046417117E-2</v>
      </c>
      <c r="P19" s="9">
        <f t="shared" si="21"/>
        <v>0</v>
      </c>
      <c r="Q19" s="9">
        <f t="shared" si="21"/>
        <v>-134364.80000000005</v>
      </c>
      <c r="R19" s="15">
        <f t="shared" si="4"/>
        <v>34006.300000000003</v>
      </c>
      <c r="S19" s="15">
        <f t="shared" si="5"/>
        <v>221075</v>
      </c>
      <c r="T19" s="15">
        <f t="shared" si="6"/>
        <v>345565.39999999997</v>
      </c>
      <c r="U19" s="15">
        <f t="shared" si="7"/>
        <v>235257.5</v>
      </c>
      <c r="V19" s="15">
        <f t="shared" si="8"/>
        <v>583766.22034</v>
      </c>
      <c r="W19" s="15">
        <f t="shared" si="9"/>
        <v>302939.5</v>
      </c>
      <c r="X19" s="15">
        <f t="shared" si="10"/>
        <v>603579</v>
      </c>
      <c r="Y19" s="15">
        <f>SUM(Y21:Y21)</f>
        <v>2460553.7000000002</v>
      </c>
      <c r="Z19" s="15">
        <f t="shared" si="12"/>
        <v>-134364.77966</v>
      </c>
      <c r="AA19" s="15">
        <f t="shared" si="13"/>
        <v>2326188.9203400002</v>
      </c>
    </row>
    <row r="20" spans="1:27" ht="15.75" x14ac:dyDescent="0.25">
      <c r="A20" s="62"/>
      <c r="B20" s="62"/>
      <c r="C20" s="5" t="s">
        <v>1</v>
      </c>
      <c r="D20" s="15"/>
      <c r="E20" s="15"/>
      <c r="F20" s="15"/>
      <c r="G20" s="15"/>
      <c r="H20" s="15"/>
      <c r="I20" s="15"/>
      <c r="J20" s="15"/>
      <c r="K20" s="9"/>
      <c r="L20" s="9"/>
      <c r="M20" s="9"/>
      <c r="N20" s="9"/>
      <c r="O20" s="9"/>
      <c r="P20" s="9"/>
      <c r="Q20" s="9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31.5" x14ac:dyDescent="0.25">
      <c r="A21" s="63"/>
      <c r="B21" s="63"/>
      <c r="C21" s="5" t="s">
        <v>152</v>
      </c>
      <c r="D21" s="15">
        <f>'Развитие транспортной системы'!E237</f>
        <v>34006.300000000003</v>
      </c>
      <c r="E21" s="15">
        <f>'Развитие транспортной системы'!F237</f>
        <v>221075</v>
      </c>
      <c r="F21" s="15">
        <f>'Развитие транспортной системы'!G237</f>
        <v>345565.39999999997</v>
      </c>
      <c r="G21" s="15">
        <f>'Развитие транспортной системы'!H237</f>
        <v>235257.5</v>
      </c>
      <c r="H21" s="15">
        <f>'Развитие транспортной системы'!I237</f>
        <v>583766.19999999995</v>
      </c>
      <c r="I21" s="15">
        <f>'Развитие транспортной системы'!J237</f>
        <v>302939.5</v>
      </c>
      <c r="J21" s="15">
        <f>'Развитие транспортной системы'!K237</f>
        <v>737943.8</v>
      </c>
      <c r="K21" s="9">
        <f>'Развитие транспортной системы'!Q237</f>
        <v>0</v>
      </c>
      <c r="L21" s="9">
        <f>'Развитие транспортной системы'!R237</f>
        <v>0</v>
      </c>
      <c r="M21" s="9">
        <f>'Развитие транспортной системы'!S237</f>
        <v>0</v>
      </c>
      <c r="N21" s="9">
        <f>'Развитие транспортной системы'!T237</f>
        <v>0</v>
      </c>
      <c r="O21" s="9">
        <f>'Развитие транспортной системы'!U237</f>
        <v>2.0340000046417117E-2</v>
      </c>
      <c r="P21" s="9">
        <f>'Развитие транспортной системы'!V237</f>
        <v>0</v>
      </c>
      <c r="Q21" s="9">
        <f>'Развитие транспортной системы'!W237</f>
        <v>-134364.80000000005</v>
      </c>
      <c r="R21" s="15">
        <f t="shared" si="4"/>
        <v>34006.300000000003</v>
      </c>
      <c r="S21" s="15">
        <f t="shared" si="5"/>
        <v>221075</v>
      </c>
      <c r="T21" s="15">
        <f t="shared" si="6"/>
        <v>345565.39999999997</v>
      </c>
      <c r="U21" s="15">
        <f t="shared" si="7"/>
        <v>235257.5</v>
      </c>
      <c r="V21" s="15">
        <f t="shared" si="8"/>
        <v>583766.22034</v>
      </c>
      <c r="W21" s="15">
        <f t="shared" si="9"/>
        <v>302939.5</v>
      </c>
      <c r="X21" s="15">
        <f t="shared" si="10"/>
        <v>603579</v>
      </c>
      <c r="Y21" s="15">
        <f t="shared" si="11"/>
        <v>2460553.7000000002</v>
      </c>
      <c r="Z21" s="15">
        <f t="shared" si="12"/>
        <v>-134364.77966</v>
      </c>
      <c r="AA21" s="15">
        <f t="shared" si="13"/>
        <v>2326188.9203400002</v>
      </c>
    </row>
    <row r="22" spans="1:27" ht="15.75" x14ac:dyDescent="0.25">
      <c r="A22" s="61" t="s">
        <v>157</v>
      </c>
      <c r="B22" s="61" t="s">
        <v>158</v>
      </c>
      <c r="C22" s="5" t="s">
        <v>6</v>
      </c>
      <c r="D22" s="15">
        <f t="shared" ref="D22:K22" si="22">D24</f>
        <v>548402.69999999995</v>
      </c>
      <c r="E22" s="15">
        <f t="shared" si="22"/>
        <v>54655.400000000009</v>
      </c>
      <c r="F22" s="15">
        <f t="shared" si="22"/>
        <v>235159.7</v>
      </c>
      <c r="G22" s="15">
        <f t="shared" si="22"/>
        <v>257751.1</v>
      </c>
      <c r="H22" s="15">
        <f t="shared" si="22"/>
        <v>179148.5</v>
      </c>
      <c r="I22" s="15">
        <f t="shared" si="22"/>
        <v>148063.80000000002</v>
      </c>
      <c r="J22" s="15">
        <f t="shared" si="22"/>
        <v>150137.4</v>
      </c>
      <c r="K22" s="9">
        <f t="shared" si="22"/>
        <v>0</v>
      </c>
      <c r="L22" s="9">
        <f t="shared" ref="L22:Q22" si="23">L24</f>
        <v>0</v>
      </c>
      <c r="M22" s="9">
        <f t="shared" si="23"/>
        <v>0</v>
      </c>
      <c r="N22" s="9">
        <f t="shared" si="23"/>
        <v>0</v>
      </c>
      <c r="O22" s="9">
        <f t="shared" si="23"/>
        <v>0</v>
      </c>
      <c r="P22" s="9">
        <f t="shared" si="23"/>
        <v>0</v>
      </c>
      <c r="Q22" s="9">
        <f t="shared" si="23"/>
        <v>-55243.199999999997</v>
      </c>
      <c r="R22" s="15">
        <f t="shared" si="4"/>
        <v>548402.69999999995</v>
      </c>
      <c r="S22" s="15">
        <f t="shared" si="5"/>
        <v>54655.400000000009</v>
      </c>
      <c r="T22" s="15">
        <f t="shared" si="6"/>
        <v>235159.7</v>
      </c>
      <c r="U22" s="15">
        <f t="shared" si="7"/>
        <v>257751.1</v>
      </c>
      <c r="V22" s="15">
        <f t="shared" si="8"/>
        <v>179148.5</v>
      </c>
      <c r="W22" s="15">
        <f t="shared" si="9"/>
        <v>148063.80000000002</v>
      </c>
      <c r="X22" s="15">
        <f t="shared" si="10"/>
        <v>94894.2</v>
      </c>
      <c r="Y22" s="15">
        <f>Y24</f>
        <v>1573318.6</v>
      </c>
      <c r="Z22" s="15">
        <f t="shared" si="12"/>
        <v>-55243.199999999997</v>
      </c>
      <c r="AA22" s="15">
        <f t="shared" si="13"/>
        <v>1518075.4000000001</v>
      </c>
    </row>
    <row r="23" spans="1:27" ht="15.75" x14ac:dyDescent="0.25">
      <c r="A23" s="62"/>
      <c r="B23" s="62"/>
      <c r="C23" s="5" t="s">
        <v>1</v>
      </c>
      <c r="D23" s="15"/>
      <c r="E23" s="15"/>
      <c r="F23" s="15"/>
      <c r="G23" s="15"/>
      <c r="H23" s="15"/>
      <c r="I23" s="15"/>
      <c r="J23" s="15"/>
      <c r="K23" s="9"/>
      <c r="L23" s="9"/>
      <c r="M23" s="9"/>
      <c r="N23" s="9"/>
      <c r="O23" s="9"/>
      <c r="P23" s="9"/>
      <c r="Q23" s="9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78.75" x14ac:dyDescent="0.25">
      <c r="A24" s="63"/>
      <c r="B24" s="63"/>
      <c r="C24" s="5" t="s">
        <v>165</v>
      </c>
      <c r="D24" s="15">
        <f>'Развитие транспортной системы'!E474</f>
        <v>548402.69999999995</v>
      </c>
      <c r="E24" s="15">
        <f>'Развитие транспортной системы'!F474</f>
        <v>54655.400000000009</v>
      </c>
      <c r="F24" s="15">
        <f>'Развитие транспортной системы'!G474</f>
        <v>235159.7</v>
      </c>
      <c r="G24" s="15">
        <f>'Развитие транспортной системы'!H474</f>
        <v>257751.1</v>
      </c>
      <c r="H24" s="15">
        <f>'Развитие транспортной системы'!I474</f>
        <v>179148.5</v>
      </c>
      <c r="I24" s="15">
        <f>'Развитие транспортной системы'!J474</f>
        <v>148063.80000000002</v>
      </c>
      <c r="J24" s="15">
        <f>'Развитие транспортной системы'!K474</f>
        <v>150137.4</v>
      </c>
      <c r="K24" s="9">
        <f>'Развитие транспортной системы'!Q474</f>
        <v>0</v>
      </c>
      <c r="L24" s="9">
        <f>'Развитие транспортной системы'!R474</f>
        <v>0</v>
      </c>
      <c r="M24" s="9">
        <f>'Развитие транспортной системы'!S474</f>
        <v>0</v>
      </c>
      <c r="N24" s="9">
        <f>'Развитие транспортной системы'!T474</f>
        <v>0</v>
      </c>
      <c r="O24" s="9">
        <f>'Развитие транспортной системы'!U474</f>
        <v>0</v>
      </c>
      <c r="P24" s="9">
        <f>'Развитие транспортной системы'!V474</f>
        <v>0</v>
      </c>
      <c r="Q24" s="9">
        <f>'Развитие транспортной системы'!W474</f>
        <v>-55243.199999999997</v>
      </c>
      <c r="R24" s="15">
        <f t="shared" si="4"/>
        <v>548402.69999999995</v>
      </c>
      <c r="S24" s="15">
        <f t="shared" si="5"/>
        <v>54655.400000000009</v>
      </c>
      <c r="T24" s="15">
        <f t="shared" si="6"/>
        <v>235159.7</v>
      </c>
      <c r="U24" s="15">
        <f t="shared" si="7"/>
        <v>257751.1</v>
      </c>
      <c r="V24" s="15">
        <f t="shared" si="8"/>
        <v>179148.5</v>
      </c>
      <c r="W24" s="15">
        <f t="shared" si="9"/>
        <v>148063.80000000002</v>
      </c>
      <c r="X24" s="15">
        <f t="shared" si="10"/>
        <v>94894.2</v>
      </c>
      <c r="Y24" s="15">
        <f t="shared" si="11"/>
        <v>1573318.6</v>
      </c>
      <c r="Z24" s="15">
        <f t="shared" si="12"/>
        <v>-55243.199999999997</v>
      </c>
      <c r="AA24" s="15">
        <f t="shared" si="13"/>
        <v>1518075.4000000001</v>
      </c>
    </row>
    <row r="25" spans="1:27" ht="15.75" x14ac:dyDescent="0.25">
      <c r="A25" s="61" t="s">
        <v>159</v>
      </c>
      <c r="B25" s="61" t="s">
        <v>160</v>
      </c>
      <c r="C25" s="5" t="s">
        <v>6</v>
      </c>
      <c r="D25" s="15">
        <f t="shared" ref="D25:K25" si="24">SUM(D27:D28)</f>
        <v>2555874.5</v>
      </c>
      <c r="E25" s="15">
        <f t="shared" si="24"/>
        <v>2370962.6</v>
      </c>
      <c r="F25" s="15">
        <f t="shared" si="24"/>
        <v>3547625.9999999995</v>
      </c>
      <c r="G25" s="15">
        <f t="shared" si="24"/>
        <v>3095284.9999999995</v>
      </c>
      <c r="H25" s="15">
        <f t="shared" si="24"/>
        <v>3167625.3000000003</v>
      </c>
      <c r="I25" s="15">
        <f t="shared" si="24"/>
        <v>3208432.6</v>
      </c>
      <c r="J25" s="15">
        <f t="shared" si="24"/>
        <v>3527754.2999999993</v>
      </c>
      <c r="K25" s="9">
        <f t="shared" si="24"/>
        <v>0</v>
      </c>
      <c r="L25" s="9">
        <f t="shared" ref="L25:Q25" si="25">SUM(L27:L28)</f>
        <v>0</v>
      </c>
      <c r="M25" s="9">
        <f t="shared" si="25"/>
        <v>0</v>
      </c>
      <c r="N25" s="9">
        <f t="shared" si="25"/>
        <v>0</v>
      </c>
      <c r="O25" s="9">
        <f t="shared" si="25"/>
        <v>0</v>
      </c>
      <c r="P25" s="9">
        <f t="shared" si="25"/>
        <v>5763.3999999999069</v>
      </c>
      <c r="Q25" s="9">
        <f t="shared" si="25"/>
        <v>-253974.59999999963</v>
      </c>
      <c r="R25" s="15">
        <f t="shared" si="4"/>
        <v>2555874.5</v>
      </c>
      <c r="S25" s="15">
        <f t="shared" si="5"/>
        <v>2370962.6</v>
      </c>
      <c r="T25" s="15">
        <f t="shared" si="6"/>
        <v>3547625.9999999995</v>
      </c>
      <c r="U25" s="15">
        <f t="shared" si="7"/>
        <v>3095284.9999999995</v>
      </c>
      <c r="V25" s="15">
        <f t="shared" si="8"/>
        <v>3167625.3000000003</v>
      </c>
      <c r="W25" s="15">
        <f t="shared" si="9"/>
        <v>3214196</v>
      </c>
      <c r="X25" s="15">
        <f t="shared" si="10"/>
        <v>3273779.6999999997</v>
      </c>
      <c r="Y25" s="15">
        <f>SUM(Y27:Y28)</f>
        <v>21473560.300000001</v>
      </c>
      <c r="Z25" s="15">
        <f t="shared" si="12"/>
        <v>-248211.19999999972</v>
      </c>
      <c r="AA25" s="15">
        <f t="shared" si="13"/>
        <v>21225349.100000001</v>
      </c>
    </row>
    <row r="26" spans="1:27" ht="15.75" x14ac:dyDescent="0.25">
      <c r="A26" s="62"/>
      <c r="B26" s="62"/>
      <c r="C26" s="5" t="s">
        <v>1</v>
      </c>
      <c r="D26" s="15"/>
      <c r="E26" s="15"/>
      <c r="F26" s="15"/>
      <c r="G26" s="15"/>
      <c r="H26" s="15"/>
      <c r="I26" s="15"/>
      <c r="J26" s="15"/>
      <c r="K26" s="9"/>
      <c r="L26" s="9"/>
      <c r="M26" s="9"/>
      <c r="N26" s="9"/>
      <c r="O26" s="9"/>
      <c r="P26" s="9"/>
      <c r="Q26" s="9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31.5" x14ac:dyDescent="0.25">
      <c r="A27" s="62"/>
      <c r="B27" s="62"/>
      <c r="C27" s="5" t="s">
        <v>152</v>
      </c>
      <c r="D27" s="15">
        <f>'Развитие транспортной системы'!E613</f>
        <v>2000</v>
      </c>
      <c r="E27" s="15">
        <f>'Развитие транспортной системы'!F613</f>
        <v>1904</v>
      </c>
      <c r="F27" s="15">
        <f>'Развитие транспортной системы'!G613</f>
        <v>0</v>
      </c>
      <c r="G27" s="15">
        <f>'Развитие транспортной системы'!H613</f>
        <v>0</v>
      </c>
      <c r="H27" s="15">
        <f>'Развитие транспортной системы'!I613</f>
        <v>0</v>
      </c>
      <c r="I27" s="15">
        <f>'Развитие транспортной системы'!J613</f>
        <v>0</v>
      </c>
      <c r="J27" s="15">
        <f>'Развитие транспортной системы'!K613</f>
        <v>0</v>
      </c>
      <c r="K27" s="9">
        <f>'Развитие транспортной системы'!Q613</f>
        <v>0</v>
      </c>
      <c r="L27" s="9">
        <f>'Развитие транспортной системы'!R613</f>
        <v>0</v>
      </c>
      <c r="M27" s="9">
        <f>'Развитие транспортной системы'!S613</f>
        <v>0</v>
      </c>
      <c r="N27" s="9">
        <f>'Развитие транспортной системы'!T613</f>
        <v>0</v>
      </c>
      <c r="O27" s="9">
        <f>'Развитие транспортной системы'!U613</f>
        <v>0</v>
      </c>
      <c r="P27" s="9">
        <f>'Развитие транспортной системы'!V613</f>
        <v>0</v>
      </c>
      <c r="Q27" s="9">
        <f>'Развитие транспортной системы'!W613</f>
        <v>0</v>
      </c>
      <c r="R27" s="15">
        <f t="shared" si="4"/>
        <v>2000</v>
      </c>
      <c r="S27" s="15">
        <f t="shared" si="5"/>
        <v>1904</v>
      </c>
      <c r="T27" s="15">
        <f t="shared" si="6"/>
        <v>0</v>
      </c>
      <c r="U27" s="15">
        <f t="shared" si="7"/>
        <v>0</v>
      </c>
      <c r="V27" s="15">
        <f t="shared" si="8"/>
        <v>0</v>
      </c>
      <c r="W27" s="15">
        <f t="shared" si="9"/>
        <v>0</v>
      </c>
      <c r="X27" s="15">
        <f t="shared" si="10"/>
        <v>0</v>
      </c>
      <c r="Y27" s="15">
        <f t="shared" si="11"/>
        <v>3904</v>
      </c>
      <c r="Z27" s="15">
        <f t="shared" si="12"/>
        <v>0</v>
      </c>
      <c r="AA27" s="15">
        <f t="shared" si="13"/>
        <v>3904</v>
      </c>
    </row>
    <row r="28" spans="1:27" ht="78.75" x14ac:dyDescent="0.25">
      <c r="A28" s="63"/>
      <c r="B28" s="63"/>
      <c r="C28" s="5" t="s">
        <v>165</v>
      </c>
      <c r="D28" s="15">
        <f>'Развитие транспортной системы'!E624-'Развитие транспортной системы'!E613</f>
        <v>2553874.5</v>
      </c>
      <c r="E28" s="15">
        <f>'Развитие транспортной системы'!F624-'Развитие транспортной системы'!F613</f>
        <v>2369058.6</v>
      </c>
      <c r="F28" s="15">
        <f>'Развитие транспортной системы'!G624-'Развитие транспортной системы'!G613</f>
        <v>3547625.9999999995</v>
      </c>
      <c r="G28" s="15">
        <f>'Развитие транспортной системы'!H624-'Развитие транспортной системы'!H613</f>
        <v>3095284.9999999995</v>
      </c>
      <c r="H28" s="15">
        <f>'Развитие транспортной системы'!I624-'Развитие транспортной системы'!I613</f>
        <v>3167625.3000000003</v>
      </c>
      <c r="I28" s="15">
        <f>'Развитие транспортной системы'!J624-'Развитие транспортной системы'!J613</f>
        <v>3208432.6</v>
      </c>
      <c r="J28" s="15">
        <f>'Развитие транспортной системы'!K624-'Развитие транспортной системы'!K613</f>
        <v>3527754.2999999993</v>
      </c>
      <c r="K28" s="9">
        <f>'Развитие транспортной системы'!Q624-'Развитие транспортной системы'!Q613</f>
        <v>0</v>
      </c>
      <c r="L28" s="9">
        <f>'Развитие транспортной системы'!R624-'Развитие транспортной системы'!R613</f>
        <v>0</v>
      </c>
      <c r="M28" s="9">
        <f>'Развитие транспортной системы'!S624-'Развитие транспортной системы'!S613</f>
        <v>0</v>
      </c>
      <c r="N28" s="9">
        <f>'Развитие транспортной системы'!T624-'Развитие транспортной системы'!T613</f>
        <v>0</v>
      </c>
      <c r="O28" s="9">
        <f>'Развитие транспортной системы'!U624-'Развитие транспортной системы'!U613</f>
        <v>0</v>
      </c>
      <c r="P28" s="9">
        <f>'Развитие транспортной системы'!V624-'Развитие транспортной системы'!V613</f>
        <v>5763.3999999999069</v>
      </c>
      <c r="Q28" s="9">
        <f>'Развитие транспортной системы'!W624-'Развитие транспортной системы'!W613</f>
        <v>-253974.59999999963</v>
      </c>
      <c r="R28" s="15">
        <f t="shared" si="4"/>
        <v>2553874.5</v>
      </c>
      <c r="S28" s="15">
        <f t="shared" si="5"/>
        <v>2369058.6</v>
      </c>
      <c r="T28" s="15">
        <f t="shared" si="6"/>
        <v>3547625.9999999995</v>
      </c>
      <c r="U28" s="15">
        <f t="shared" si="7"/>
        <v>3095284.9999999995</v>
      </c>
      <c r="V28" s="15">
        <f t="shared" si="8"/>
        <v>3167625.3000000003</v>
      </c>
      <c r="W28" s="15">
        <f t="shared" si="9"/>
        <v>3214196</v>
      </c>
      <c r="X28" s="15">
        <f t="shared" si="10"/>
        <v>3273779.6999999997</v>
      </c>
      <c r="Y28" s="15">
        <f t="shared" si="11"/>
        <v>21469656.300000001</v>
      </c>
      <c r="Z28" s="15">
        <f t="shared" si="12"/>
        <v>-248211.19999999972</v>
      </c>
      <c r="AA28" s="15">
        <f t="shared" si="13"/>
        <v>21221445.100000001</v>
      </c>
    </row>
    <row r="29" spans="1:27" ht="15.75" x14ac:dyDescent="0.25">
      <c r="A29" s="61" t="s">
        <v>161</v>
      </c>
      <c r="B29" s="64" t="s">
        <v>172</v>
      </c>
      <c r="C29" s="5" t="s">
        <v>6</v>
      </c>
      <c r="D29" s="15">
        <f t="shared" ref="D29:K29" si="26">SUM(D31:D33)</f>
        <v>675900.2</v>
      </c>
      <c r="E29" s="15">
        <f t="shared" si="26"/>
        <v>610600.19999999995</v>
      </c>
      <c r="F29" s="15">
        <f t="shared" si="26"/>
        <v>616423.19999999995</v>
      </c>
      <c r="G29" s="15">
        <f t="shared" si="26"/>
        <v>635327.6</v>
      </c>
      <c r="H29" s="15">
        <f t="shared" si="26"/>
        <v>684032.9</v>
      </c>
      <c r="I29" s="15">
        <f t="shared" si="26"/>
        <v>644375.30000000005</v>
      </c>
      <c r="J29" s="15">
        <f t="shared" si="26"/>
        <v>584692.1</v>
      </c>
      <c r="K29" s="9">
        <f t="shared" si="26"/>
        <v>0</v>
      </c>
      <c r="L29" s="9">
        <f t="shared" ref="L29:Q29" si="27">SUM(L31:L33)</f>
        <v>0</v>
      </c>
      <c r="M29" s="9">
        <f t="shared" si="27"/>
        <v>0</v>
      </c>
      <c r="N29" s="9">
        <f t="shared" si="27"/>
        <v>0</v>
      </c>
      <c r="O29" s="9">
        <f t="shared" si="27"/>
        <v>0</v>
      </c>
      <c r="P29" s="9">
        <f t="shared" si="27"/>
        <v>0</v>
      </c>
      <c r="Q29" s="9">
        <f t="shared" si="27"/>
        <v>33368.000000000116</v>
      </c>
      <c r="R29" s="15">
        <f t="shared" si="4"/>
        <v>675900.2</v>
      </c>
      <c r="S29" s="15">
        <f t="shared" si="5"/>
        <v>610600.19999999995</v>
      </c>
      <c r="T29" s="15">
        <f t="shared" si="6"/>
        <v>616423.19999999995</v>
      </c>
      <c r="U29" s="15">
        <f t="shared" si="7"/>
        <v>635327.6</v>
      </c>
      <c r="V29" s="15">
        <f t="shared" si="8"/>
        <v>684032.9</v>
      </c>
      <c r="W29" s="15">
        <f t="shared" si="9"/>
        <v>644375.30000000005</v>
      </c>
      <c r="X29" s="15">
        <f t="shared" si="10"/>
        <v>618060.10000000009</v>
      </c>
      <c r="Y29" s="15">
        <f>SUM(Y31:Y33)</f>
        <v>4451351.4999999991</v>
      </c>
      <c r="Z29" s="15">
        <f t="shared" si="12"/>
        <v>33368.000000000116</v>
      </c>
      <c r="AA29" s="15">
        <f t="shared" si="13"/>
        <v>4484719.4999999991</v>
      </c>
    </row>
    <row r="30" spans="1:27" ht="15.75" x14ac:dyDescent="0.25">
      <c r="A30" s="62"/>
      <c r="B30" s="65"/>
      <c r="C30" s="5" t="s">
        <v>1</v>
      </c>
      <c r="D30" s="15"/>
      <c r="E30" s="15"/>
      <c r="F30" s="15"/>
      <c r="G30" s="15"/>
      <c r="H30" s="15"/>
      <c r="I30" s="15"/>
      <c r="J30" s="15"/>
      <c r="K30" s="9"/>
      <c r="L30" s="9"/>
      <c r="M30" s="9"/>
      <c r="N30" s="9"/>
      <c r="O30" s="9"/>
      <c r="P30" s="9"/>
      <c r="Q30" s="9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31.5" x14ac:dyDescent="0.25">
      <c r="A31" s="62"/>
      <c r="B31" s="65"/>
      <c r="C31" s="5" t="s">
        <v>152</v>
      </c>
      <c r="D31" s="15">
        <f>'Развитие транспортной системы'!E695-'Развитие транспортной системы'!E637-'Развитие транспортной системы'!E654-'Развитие транспортной системы'!E660</f>
        <v>648286.5</v>
      </c>
      <c r="E31" s="15">
        <f>'Развитие транспортной системы'!F695-'Развитие транспортной системы'!F637-'Развитие транспортной системы'!F654-'Развитие транспортной системы'!F660</f>
        <v>582362.6</v>
      </c>
      <c r="F31" s="15">
        <f>'Развитие транспортной системы'!G695-'Развитие транспортной системы'!G637-'Развитие транспортной системы'!G654-'Развитие транспортной системы'!G660</f>
        <v>608501.5</v>
      </c>
      <c r="G31" s="15">
        <f>'Развитие транспортной системы'!H695-'Развитие транспортной системы'!H637-'Развитие транспортной системы'!H654-'Развитие транспортной системы'!H660</f>
        <v>632050.69999999995</v>
      </c>
      <c r="H31" s="15">
        <f>'Развитие транспортной системы'!I695-'Развитие транспортной системы'!I637-'Развитие транспортной системы'!I654-'Развитие транспортной системы'!I660</f>
        <v>680185.20000000007</v>
      </c>
      <c r="I31" s="15">
        <f>'Развитие транспортной системы'!J695-'Развитие транспортной системы'!J637-'Развитие транспортной системы'!J654-'Развитие транспортной системы'!J660</f>
        <v>639926.9</v>
      </c>
      <c r="J31" s="15">
        <f>'Развитие транспортной системы'!K695-'Развитие транспортной системы'!K637-'Развитие транспортной системы'!K654-'Развитие транспортной системы'!K660</f>
        <v>580106.19999999995</v>
      </c>
      <c r="K31" s="9">
        <f>'Развитие транспортной системы'!Q695-'Развитие транспортной системы'!Q637-'Развитие транспортной системы'!Q654-'Развитие транспортной системы'!Q660</f>
        <v>0</v>
      </c>
      <c r="L31" s="9">
        <f>'Развитие транспортной системы'!R695-'Развитие транспортной системы'!R637-'Развитие транспортной системы'!R654-'Развитие транспортной системы'!R660</f>
        <v>0</v>
      </c>
      <c r="M31" s="9">
        <f>'Развитие транспортной системы'!S695-'Развитие транспортной системы'!S637-'Развитие транспортной системы'!S654-'Развитие транспортной системы'!S660</f>
        <v>0</v>
      </c>
      <c r="N31" s="9">
        <f>'Развитие транспортной системы'!T695-'Развитие транспортной системы'!T637-'Развитие транспортной системы'!T654-'Развитие транспортной системы'!T660</f>
        <v>0</v>
      </c>
      <c r="O31" s="9">
        <f>'Развитие транспортной системы'!U695-'Развитие транспортной системы'!U637-'Развитие транспортной системы'!U654-'Развитие транспортной системы'!U660</f>
        <v>0</v>
      </c>
      <c r="P31" s="9">
        <f>'Развитие транспортной системы'!V695-'Развитие транспортной системы'!V637-'Развитие транспортной системы'!V654-'Развитие транспортной системы'!V660</f>
        <v>0</v>
      </c>
      <c r="Q31" s="9">
        <f>'Развитие транспортной системы'!W695-'Развитие транспортной системы'!W637-'Развитие транспортной системы'!W654-'Развитие транспортной системы'!W660</f>
        <v>37953.900000000118</v>
      </c>
      <c r="R31" s="15">
        <f t="shared" si="4"/>
        <v>648286.5</v>
      </c>
      <c r="S31" s="15">
        <f t="shared" si="5"/>
        <v>582362.6</v>
      </c>
      <c r="T31" s="15">
        <f t="shared" si="6"/>
        <v>608501.5</v>
      </c>
      <c r="U31" s="15">
        <f t="shared" si="7"/>
        <v>632050.69999999995</v>
      </c>
      <c r="V31" s="15">
        <f t="shared" si="8"/>
        <v>680185.20000000007</v>
      </c>
      <c r="W31" s="15">
        <f t="shared" si="9"/>
        <v>639926.9</v>
      </c>
      <c r="X31" s="15">
        <f t="shared" si="10"/>
        <v>618060.10000000009</v>
      </c>
      <c r="Y31" s="15">
        <f t="shared" si="11"/>
        <v>4371419.5999999996</v>
      </c>
      <c r="Z31" s="15">
        <f t="shared" si="12"/>
        <v>37953.900000000118</v>
      </c>
      <c r="AA31" s="15">
        <f t="shared" si="13"/>
        <v>4409373.5</v>
      </c>
    </row>
    <row r="32" spans="1:27" ht="31.5" x14ac:dyDescent="0.25">
      <c r="A32" s="62"/>
      <c r="B32" s="65"/>
      <c r="C32" s="5" t="s">
        <v>167</v>
      </c>
      <c r="D32" s="15">
        <f>'Развитие транспортной системы'!E637</f>
        <v>27613.699999999997</v>
      </c>
      <c r="E32" s="15">
        <f>'Развитие транспортной системы'!F637</f>
        <v>28237.599999999999</v>
      </c>
      <c r="F32" s="15">
        <f>'Развитие транспортной системы'!G637</f>
        <v>0</v>
      </c>
      <c r="G32" s="15">
        <f>'Развитие транспортной системы'!H637</f>
        <v>0</v>
      </c>
      <c r="H32" s="15">
        <f>'Развитие транспортной системы'!I637</f>
        <v>0</v>
      </c>
      <c r="I32" s="15">
        <f>'Развитие транспортной системы'!J637</f>
        <v>0</v>
      </c>
      <c r="J32" s="15">
        <f>'Развитие транспортной системы'!K637</f>
        <v>0</v>
      </c>
      <c r="K32" s="9">
        <f>'Развитие транспортной системы'!Q637</f>
        <v>0</v>
      </c>
      <c r="L32" s="9">
        <f>'Развитие транспортной системы'!R637</f>
        <v>0</v>
      </c>
      <c r="M32" s="9">
        <f>'Развитие транспортной системы'!S637</f>
        <v>0</v>
      </c>
      <c r="N32" s="9">
        <f>'Развитие транспортной системы'!T637</f>
        <v>0</v>
      </c>
      <c r="O32" s="9">
        <f>'Развитие транспортной системы'!U637</f>
        <v>0</v>
      </c>
      <c r="P32" s="9">
        <f>'Развитие транспортной системы'!V637</f>
        <v>0</v>
      </c>
      <c r="Q32" s="9">
        <f>'Развитие транспортной системы'!W637</f>
        <v>0</v>
      </c>
      <c r="R32" s="15">
        <f t="shared" si="4"/>
        <v>27613.699999999997</v>
      </c>
      <c r="S32" s="15">
        <f t="shared" si="5"/>
        <v>28237.599999999999</v>
      </c>
      <c r="T32" s="15">
        <f t="shared" si="6"/>
        <v>0</v>
      </c>
      <c r="U32" s="15">
        <f t="shared" si="7"/>
        <v>0</v>
      </c>
      <c r="V32" s="15">
        <f t="shared" si="8"/>
        <v>0</v>
      </c>
      <c r="W32" s="15">
        <f t="shared" si="9"/>
        <v>0</v>
      </c>
      <c r="X32" s="15">
        <f t="shared" si="10"/>
        <v>0</v>
      </c>
      <c r="Y32" s="15">
        <f t="shared" si="11"/>
        <v>55851.299999999996</v>
      </c>
      <c r="Z32" s="15">
        <f t="shared" si="12"/>
        <v>0</v>
      </c>
      <c r="AA32" s="15">
        <f t="shared" si="13"/>
        <v>55851.299999999996</v>
      </c>
    </row>
    <row r="33" spans="1:27" ht="63" x14ac:dyDescent="0.25">
      <c r="A33" s="84"/>
      <c r="B33" s="66"/>
      <c r="C33" s="5" t="s">
        <v>162</v>
      </c>
      <c r="D33" s="15">
        <f>'Развитие транспортной системы'!E654+'Развитие транспортной системы'!E660</f>
        <v>0</v>
      </c>
      <c r="E33" s="15">
        <f>'Развитие транспортной системы'!F654+'Развитие транспортной системы'!F660</f>
        <v>0</v>
      </c>
      <c r="F33" s="15">
        <f>'Развитие транспортной системы'!G654+'Развитие транспортной системы'!G660</f>
        <v>7921.7</v>
      </c>
      <c r="G33" s="15">
        <f>'Развитие транспортной системы'!H654+'Развитие транспортной системы'!H660</f>
        <v>3276.9</v>
      </c>
      <c r="H33" s="15">
        <f>'Развитие транспортной системы'!I654+'Развитие транспортной системы'!I660</f>
        <v>3847.7</v>
      </c>
      <c r="I33" s="15">
        <f>'Развитие транспортной системы'!J654+'Развитие транспортной системы'!J660</f>
        <v>4448.3999999999996</v>
      </c>
      <c r="J33" s="15">
        <f>'Развитие транспортной системы'!K654+'Развитие транспортной системы'!K660</f>
        <v>4585.8999999999996</v>
      </c>
      <c r="K33" s="9">
        <f>'Развитие транспортной системы'!Q654+'Развитие транспортной системы'!Q660</f>
        <v>0</v>
      </c>
      <c r="L33" s="9">
        <f>'Развитие транспортной системы'!R654+'Развитие транспортной системы'!R660</f>
        <v>0</v>
      </c>
      <c r="M33" s="9">
        <f>'Развитие транспортной системы'!S654+'Развитие транспортной системы'!S660</f>
        <v>0</v>
      </c>
      <c r="N33" s="9">
        <f>'Развитие транспортной системы'!T654+'Развитие транспортной системы'!T660</f>
        <v>0</v>
      </c>
      <c r="O33" s="9">
        <f>'Развитие транспортной системы'!U654+'Развитие транспортной системы'!U660</f>
        <v>0</v>
      </c>
      <c r="P33" s="9">
        <f>'Развитие транспортной системы'!V654+'Развитие транспортной системы'!V660</f>
        <v>0</v>
      </c>
      <c r="Q33" s="9">
        <f>'Развитие транспортной системы'!W654+'Развитие транспортной системы'!W660</f>
        <v>-4585.8999999999996</v>
      </c>
      <c r="R33" s="15">
        <f t="shared" si="4"/>
        <v>0</v>
      </c>
      <c r="S33" s="15">
        <f t="shared" si="5"/>
        <v>0</v>
      </c>
      <c r="T33" s="15">
        <f t="shared" si="6"/>
        <v>7921.7</v>
      </c>
      <c r="U33" s="15">
        <f t="shared" si="7"/>
        <v>3276.9</v>
      </c>
      <c r="V33" s="15">
        <f t="shared" si="8"/>
        <v>3847.7</v>
      </c>
      <c r="W33" s="15">
        <f t="shared" si="9"/>
        <v>4448.3999999999996</v>
      </c>
      <c r="X33" s="15">
        <f t="shared" si="10"/>
        <v>0</v>
      </c>
      <c r="Y33" s="15">
        <f t="shared" si="11"/>
        <v>24080.6</v>
      </c>
      <c r="Z33" s="15">
        <f t="shared" si="12"/>
        <v>-4585.8999999999996</v>
      </c>
      <c r="AA33" s="15">
        <f t="shared" si="13"/>
        <v>19494.699999999997</v>
      </c>
    </row>
    <row r="34" spans="1:27" ht="15.75" x14ac:dyDescent="0.25">
      <c r="A34" s="61" t="s">
        <v>163</v>
      </c>
      <c r="B34" s="64" t="s">
        <v>173</v>
      </c>
      <c r="C34" s="5" t="s">
        <v>6</v>
      </c>
      <c r="D34" s="15">
        <f t="shared" ref="D34:K34" si="28">SUM(D36:D37)</f>
        <v>0</v>
      </c>
      <c r="E34" s="15">
        <f t="shared" si="28"/>
        <v>0</v>
      </c>
      <c r="F34" s="15">
        <f t="shared" si="28"/>
        <v>43629.1</v>
      </c>
      <c r="G34" s="15">
        <f t="shared" si="28"/>
        <v>58365.9</v>
      </c>
      <c r="H34" s="15">
        <f t="shared" si="28"/>
        <v>71572.600000000006</v>
      </c>
      <c r="I34" s="15">
        <f t="shared" si="28"/>
        <v>92219.7</v>
      </c>
      <c r="J34" s="15">
        <f t="shared" si="28"/>
        <v>62954.400000000001</v>
      </c>
      <c r="K34" s="9">
        <f t="shared" si="28"/>
        <v>0</v>
      </c>
      <c r="L34" s="9">
        <f t="shared" ref="L34:Q34" si="29">SUM(L36:L37)</f>
        <v>0</v>
      </c>
      <c r="M34" s="9">
        <f t="shared" si="29"/>
        <v>0</v>
      </c>
      <c r="N34" s="9">
        <f t="shared" si="29"/>
        <v>0</v>
      </c>
      <c r="O34" s="9">
        <f t="shared" si="29"/>
        <v>0</v>
      </c>
      <c r="P34" s="9">
        <f t="shared" si="29"/>
        <v>0</v>
      </c>
      <c r="Q34" s="9">
        <f t="shared" si="29"/>
        <v>90318</v>
      </c>
      <c r="R34" s="15">
        <f t="shared" si="4"/>
        <v>0</v>
      </c>
      <c r="S34" s="15">
        <f t="shared" si="5"/>
        <v>0</v>
      </c>
      <c r="T34" s="15">
        <f t="shared" si="6"/>
        <v>43629.1</v>
      </c>
      <c r="U34" s="15">
        <f t="shared" si="7"/>
        <v>58365.9</v>
      </c>
      <c r="V34" s="15">
        <f t="shared" si="8"/>
        <v>71572.600000000006</v>
      </c>
      <c r="W34" s="15">
        <f t="shared" si="9"/>
        <v>92219.7</v>
      </c>
      <c r="X34" s="15">
        <f t="shared" si="10"/>
        <v>153272.4</v>
      </c>
      <c r="Y34" s="15">
        <f t="shared" si="11"/>
        <v>328741.7</v>
      </c>
      <c r="Z34" s="15">
        <f t="shared" si="12"/>
        <v>90318</v>
      </c>
      <c r="AA34" s="15">
        <f t="shared" si="13"/>
        <v>419059.7</v>
      </c>
    </row>
    <row r="35" spans="1:27" ht="15.75" x14ac:dyDescent="0.25">
      <c r="A35" s="62"/>
      <c r="B35" s="65"/>
      <c r="C35" s="5" t="s">
        <v>1</v>
      </c>
      <c r="D35" s="15"/>
      <c r="E35" s="15"/>
      <c r="F35" s="15"/>
      <c r="G35" s="15"/>
      <c r="H35" s="15"/>
      <c r="I35" s="15"/>
      <c r="J35" s="15"/>
      <c r="K35" s="9"/>
      <c r="L35" s="9"/>
      <c r="M35" s="9"/>
      <c r="N35" s="9"/>
      <c r="O35" s="9"/>
      <c r="P35" s="9"/>
      <c r="Q35" s="9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31.5" x14ac:dyDescent="0.25">
      <c r="A36" s="62"/>
      <c r="B36" s="65"/>
      <c r="C36" s="4" t="s">
        <v>152</v>
      </c>
      <c r="D36" s="15">
        <f>'Развитие транспортной системы'!E725-'Развитие транспортной системы'!E720</f>
        <v>0</v>
      </c>
      <c r="E36" s="15">
        <f>'Развитие транспортной системы'!F725-'Развитие транспортной системы'!F720</f>
        <v>0</v>
      </c>
      <c r="F36" s="15">
        <f>'Развитие транспортной системы'!G725-'Развитие транспортной системы'!G720</f>
        <v>43629.1</v>
      </c>
      <c r="G36" s="15">
        <f>'Развитие транспортной системы'!H725-'Развитие транспортной системы'!H720</f>
        <v>58365.9</v>
      </c>
      <c r="H36" s="15">
        <f>'Развитие транспортной системы'!I725-'Развитие транспортной системы'!I720</f>
        <v>71572.600000000006</v>
      </c>
      <c r="I36" s="15">
        <f>'Развитие транспортной системы'!J725-'Развитие транспортной системы'!J720</f>
        <v>92219.7</v>
      </c>
      <c r="J36" s="15">
        <f>'Развитие транспортной системы'!K725-'Развитие транспортной системы'!K720</f>
        <v>62954.400000000001</v>
      </c>
      <c r="K36" s="9">
        <f>'Развитие транспортной системы'!Q725-'Развитие транспортной системы'!Q720</f>
        <v>0</v>
      </c>
      <c r="L36" s="9">
        <f>'Развитие транспортной системы'!R725-'Развитие транспортной системы'!R720</f>
        <v>0</v>
      </c>
      <c r="M36" s="9">
        <f>'Развитие транспортной системы'!S725-'Развитие транспортной системы'!S720</f>
        <v>0</v>
      </c>
      <c r="N36" s="9">
        <f>'Развитие транспортной системы'!T725-'Развитие транспортной системы'!T720</f>
        <v>0</v>
      </c>
      <c r="O36" s="9">
        <f>'Развитие транспортной системы'!U725-'Развитие транспортной системы'!U720</f>
        <v>0</v>
      </c>
      <c r="P36" s="9">
        <f>'Развитие транспортной системы'!V725-'Развитие транспортной системы'!V720</f>
        <v>0</v>
      </c>
      <c r="Q36" s="9">
        <f>'Развитие транспортной системы'!W725-'Развитие транспортной системы'!W720</f>
        <v>72318</v>
      </c>
      <c r="R36" s="15">
        <f t="shared" si="4"/>
        <v>0</v>
      </c>
      <c r="S36" s="15">
        <f t="shared" si="5"/>
        <v>0</v>
      </c>
      <c r="T36" s="15">
        <f t="shared" si="6"/>
        <v>43629.1</v>
      </c>
      <c r="U36" s="15">
        <f t="shared" si="7"/>
        <v>58365.9</v>
      </c>
      <c r="V36" s="15">
        <f t="shared" si="8"/>
        <v>71572.600000000006</v>
      </c>
      <c r="W36" s="15">
        <f t="shared" si="9"/>
        <v>92219.7</v>
      </c>
      <c r="X36" s="15">
        <f t="shared" si="10"/>
        <v>135272.4</v>
      </c>
      <c r="Y36" s="15">
        <f t="shared" si="11"/>
        <v>328741.7</v>
      </c>
      <c r="Z36" s="15">
        <f t="shared" si="12"/>
        <v>72318</v>
      </c>
      <c r="AA36" s="15">
        <f t="shared" si="13"/>
        <v>401059.7</v>
      </c>
    </row>
    <row r="37" spans="1:27" ht="78.75" x14ac:dyDescent="0.25">
      <c r="A37" s="63"/>
      <c r="B37" s="66"/>
      <c r="C37" s="3" t="s">
        <v>165</v>
      </c>
      <c r="D37" s="15">
        <f>'Развитие транспортной системы'!E720</f>
        <v>0</v>
      </c>
      <c r="E37" s="15">
        <f>'Развитие транспортной системы'!F720</f>
        <v>0</v>
      </c>
      <c r="F37" s="15">
        <f>'Развитие транспортной системы'!G720</f>
        <v>0</v>
      </c>
      <c r="G37" s="15">
        <f>'Развитие транспортной системы'!H720</f>
        <v>0</v>
      </c>
      <c r="H37" s="15">
        <f>'Развитие транспортной системы'!I720</f>
        <v>0</v>
      </c>
      <c r="I37" s="15">
        <f>'Развитие транспортной системы'!J720</f>
        <v>0</v>
      </c>
      <c r="J37" s="15">
        <f>'Развитие транспортной системы'!K720</f>
        <v>0</v>
      </c>
      <c r="K37" s="9">
        <f>'Развитие транспортной системы'!Q720</f>
        <v>0</v>
      </c>
      <c r="L37" s="9">
        <f>'Развитие транспортной системы'!R720</f>
        <v>0</v>
      </c>
      <c r="M37" s="9">
        <f>'Развитие транспортной системы'!S720</f>
        <v>0</v>
      </c>
      <c r="N37" s="9">
        <f>'Развитие транспортной системы'!T720</f>
        <v>0</v>
      </c>
      <c r="O37" s="9">
        <f>'Развитие транспортной системы'!U720</f>
        <v>0</v>
      </c>
      <c r="P37" s="9">
        <f>'Развитие транспортной системы'!V720</f>
        <v>0</v>
      </c>
      <c r="Q37" s="9">
        <f>'Развитие транспортной системы'!W720</f>
        <v>18000</v>
      </c>
      <c r="R37" s="15">
        <f t="shared" si="4"/>
        <v>0</v>
      </c>
      <c r="S37" s="15">
        <f t="shared" si="5"/>
        <v>0</v>
      </c>
      <c r="T37" s="15">
        <f t="shared" si="6"/>
        <v>0</v>
      </c>
      <c r="U37" s="15">
        <f t="shared" si="7"/>
        <v>0</v>
      </c>
      <c r="V37" s="15">
        <f t="shared" si="8"/>
        <v>0</v>
      </c>
      <c r="W37" s="15">
        <f t="shared" si="9"/>
        <v>0</v>
      </c>
      <c r="X37" s="15">
        <f t="shared" si="10"/>
        <v>18000</v>
      </c>
      <c r="Y37" s="15">
        <f t="shared" si="11"/>
        <v>0</v>
      </c>
      <c r="Z37" s="15">
        <f t="shared" si="12"/>
        <v>18000</v>
      </c>
      <c r="AA37" s="15">
        <f t="shared" si="13"/>
        <v>18000</v>
      </c>
    </row>
  </sheetData>
  <autoFilter ref="A9:Y37"/>
  <mergeCells count="24">
    <mergeCell ref="A10:A15"/>
    <mergeCell ref="B10:B15"/>
    <mergeCell ref="A16:A18"/>
    <mergeCell ref="B16:B18"/>
    <mergeCell ref="A19:A21"/>
    <mergeCell ref="B19:B21"/>
    <mergeCell ref="A34:A37"/>
    <mergeCell ref="B34:B37"/>
    <mergeCell ref="A22:A24"/>
    <mergeCell ref="B22:B24"/>
    <mergeCell ref="A25:A28"/>
    <mergeCell ref="A29:A33"/>
    <mergeCell ref="B29:B33"/>
    <mergeCell ref="B25:B28"/>
    <mergeCell ref="V1:X1"/>
    <mergeCell ref="R7:X7"/>
    <mergeCell ref="A3:X3"/>
    <mergeCell ref="K7:Q7"/>
    <mergeCell ref="Y7:AA7"/>
    <mergeCell ref="H1:J1"/>
    <mergeCell ref="A7:A8"/>
    <mergeCell ref="B7:B8"/>
    <mergeCell ref="C7:C8"/>
    <mergeCell ref="D7:J7"/>
  </mergeCells>
  <pageMargins left="0.59055118110236227" right="0.59055118110236227" top="0.78740157480314965" bottom="0.78740157480314965" header="0.51181102362204722" footer="0.51181102362204722"/>
  <pageSetup paperSize="8" scale="31" fitToHeight="0" orientation="landscape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Развитие транспортной системы</vt:lpstr>
      <vt:lpstr>Остальные ГП</vt:lpstr>
      <vt:lpstr>Приложение 3</vt:lpstr>
      <vt:lpstr>'Остальные ГП'!Заголовки_для_печати</vt:lpstr>
      <vt:lpstr>'Развитие транспортной системы'!Заголовки_для_печати</vt:lpstr>
      <vt:lpstr>'Остальные ГП'!Область_печати</vt:lpstr>
      <vt:lpstr>'Приложение 3'!Область_печати</vt:lpstr>
      <vt:lpstr>'Развитие транспортной системы'!Область_печати</vt:lpstr>
    </vt:vector>
  </TitlesOfParts>
  <Company>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PSV</dc:creator>
  <cp:lastModifiedBy>Кузнецова Татьяна Юрьевна</cp:lastModifiedBy>
  <cp:lastPrinted>2019-10-04T10:00:34Z</cp:lastPrinted>
  <dcterms:created xsi:type="dcterms:W3CDTF">2013-06-12T11:44:22Z</dcterms:created>
  <dcterms:modified xsi:type="dcterms:W3CDTF">2019-10-04T12:04:00Z</dcterms:modified>
</cp:coreProperties>
</file>